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iterios de evaluación | 2º Bt" sheetId="1" r:id="rId4"/>
    <sheet state="visible" name="Nota de criterios de evaluación"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E9">
      <text>
        <t xml:space="preserve">1.1.1. Describe técnicas instrumentales y métodos físicos y químicos que permiten el aislamiento de las diferentes moléculas y su contribución al gran avance de la experimentación biológica.
1.1.2. Clasifica los tipos de bioelementos relacionando cada uno de ellos con su proporción y función biológica.
1.1.3. Discrimina los enlaces químicos que permiten la formación de moléculas inorgánicas y orgánicas presentes en los seres vivos.
</t>
      </text>
    </comment>
    <comment authorId="0" ref="E10">
      <text>
        <t xml:space="preserve">1.2.1. Relaciona la estructura química del agua con sus funciones biológicas.
1.2.2. Distingue los tipos de sales minerales, relacionando composición con función.
1.2.3. Contrasta los procesos de difusión, ósmosis y diálisis, interpretando su relación con la concentración salina de las células.
</t>
      </text>
    </comment>
    <comment authorId="0" ref="E11">
      <text>
        <t xml:space="preserve">1.3.1. Reconoce y clasifica los diferentes tipos de biomoléculas orgánicas, relacionando su composición química con su estructura y su función. 3.2. Diseña y realiza experiencias identificando en muestras biológicas la presencia de distintas moléculas orgánicas.
1.3.3. Contrasta los procesos de diálisis, centrifugación y electroforesis interpretando su relación con las biomoléculas orgánicas.
</t>
      </text>
    </comment>
    <comment authorId="0" ref="E12">
      <text>
        <t xml:space="preserve">1.4.1. Identifica los monómeros y distingue los enlaces químicos que permiten la síntesis de las macromoléculas: enlaces O-glucosídico, enlace éster, enlace peptídico, O-nucleósido.
</t>
      </text>
    </comment>
    <comment authorId="0" ref="E13">
      <text>
        <t xml:space="preserve">1.5.1. Describe la composición y función de las principales biomoléculas orgánicas.
</t>
      </text>
    </comment>
    <comment authorId="0" ref="E14">
      <text>
        <t xml:space="preserve">1.6.1. Contrasta el papel fundamental de los enzimas como biocatalizadores, relacionando sus propiedades con su función catalítica.</t>
      </text>
    </comment>
    <comment authorId="0" ref="E15">
      <text>
        <t xml:space="preserve">1.7.1. Identifica los tipos de vitaminas asociando su imprescindible función con las enfermedades que previenen.</t>
      </text>
    </comment>
    <comment authorId="0" ref="E16">
      <text>
        <t xml:space="preserve">2.1.1. Compara una célula procariota con una eucariota, identificando los orgánulos citoplasmáticos presentes en ellas.</t>
      </text>
    </comment>
    <comment authorId="0" ref="E17">
      <text>
        <t xml:space="preserve">2.2.1. Esquematiza los diferentes orgánulos citoplasmáticos, reconociendo sus estructuras.
2.2.2. Analiza la relación existente entre la composición química, la estructura y la ultraestructura de los orgánulos celulares y su función.
</t>
      </text>
    </comment>
    <comment authorId="0" ref="E18">
      <text>
        <t xml:space="preserve">2.3.1. Identifica las fases del ciclo celular explicitando los principales procesos que ocurren en cada una de ellas.</t>
      </text>
    </comment>
    <comment authorId="0" ref="E19">
      <text>
        <t xml:space="preserve">2.4.1. Reconoce en distintas microfotografías y esquemas las diversas fases de la mitosis y de la meiosis indicando los acontecimientos básicos que se producen en cada una de ellas.
2.4.2. Establece las analogías y diferencias más significativas entre mitosis y meiosis.
</t>
      </text>
    </comment>
    <comment authorId="0" ref="E20">
      <text>
        <t xml:space="preserve">2.5.1. Resume la relación de la meiosis con la reproducción sexual, el aumento de la variabilidad genética y la posibilidad de evolución de las especies.
</t>
      </text>
    </comment>
    <comment authorId="0" ref="E21">
      <text>
        <t xml:space="preserve">2.6.1. Compara y distingue los tipos y subtipos de transporte a través de las membranas explicando detalladamente las características de cada uno de ellos.</t>
      </text>
    </comment>
    <comment authorId="0" ref="E22">
      <text>
        <t xml:space="preserve">2.7.1. Define e interpreta los procesos catabólicos y los anabólicos, así como los intercambios energéticos asociados a ellos.
</t>
      </text>
    </comment>
    <comment authorId="0" ref="E23">
      <text>
        <t xml:space="preserve">2.8.1. Sitúa, a nivel celular y a nivel de orgánulo, el lugar donde se producen cada uno de estos procesos, diferenciando en cada caso las rutas principales de degradación y de síntesis y los enzimas y moléculas más importantes responsables de dichos procesos.</t>
      </text>
    </comment>
    <comment authorId="0" ref="E24">
      <text>
        <t xml:space="preserve">2.9.1. Contrasta las vías aeróbicas y anaeróbicas estableciendo su relación con su diferente rendimiento energético.
2.9.2. Valora la importancia de las fermentaciones en numerosos procesos industriales reconociendo sus aplicaciones
</t>
      </text>
    </comment>
    <comment authorId="0" ref="E25">
      <text>
        <t xml:space="preserve">escribe aquí
2.10.1. Identifica y clasifica los distintos tipos de organismos fotosintéticos.
2.10.2. Localiza a nivel subcelular donde se llevan a cabo cada una de las fases destacando los procesos que tienen lugar.
</t>
      </text>
    </comment>
    <comment authorId="0" ref="E26">
      <text>
        <t xml:space="preserve">2.11.1. Contrasta su importancia biológica para el mantenimiento de la vida en la Tierra.
</t>
      </text>
    </comment>
    <comment authorId="0" ref="E27">
      <text>
        <t xml:space="preserve">2.12.1. Valora el papel biológico de los organismos quimiosintéticos.
</t>
      </text>
    </comment>
    <comment authorId="0" ref="E28">
      <text>
        <t xml:space="preserve">3.1.1. Describe la estructura y composición química del ADN, reconociendo su importancia biológica como molécula responsable del almacenamiento, conservación y transmisión de la información genética.</t>
      </text>
    </comment>
    <comment authorId="0" ref="E29">
      <text>
        <t xml:space="preserve">3.2.1. Diferencia las etapas de la replicación e identifica los enzimas implicados en ella.</t>
      </text>
    </comment>
    <comment authorId="0" ref="E30">
      <text>
        <t xml:space="preserve">3.3.1. Establece la relación del ADN con el proceso de la síntesis de proteínas.
</t>
      </text>
    </comment>
    <comment authorId="0" ref="E31">
      <text>
        <t xml:space="preserve">3.4.1. Diferencia los tipos de ARN, así como la función de cada uno de ellos en los procesos de transcripción y traducción.
3.4.2. Reconoce las características fundamentales del código genético aplicando dicho conocimiento a la resolución de problemas de genética molecular.
</t>
      </text>
    </comment>
    <comment authorId="0" ref="E32">
      <text>
        <t xml:space="preserve">3.5.1. Interpreta y explica esquemas de los procesos de replicación, transcripción y traducción.
3.5.2. Resuelve ejercicios prácticos de replicación, transcripción y traducción, y de aplicación del código genético.
3.5.3. Identifica, distingue y diferencia los enzimas principales relacionados con los procesos de transcripción y traducción.
</t>
      </text>
    </comment>
    <comment authorId="0" ref="E33">
      <text>
        <t xml:space="preserve">3.6.1. Describe el concepto de mutación estableciendo su relación con los fallos en la transmisión de la información genética.
3.6.2. Clasifica las mutaciones identificando los agentes mutagénicos más frecuentes.
</t>
      </text>
    </comment>
    <comment authorId="0" ref="E34">
      <text>
        <t xml:space="preserve">3.7.1. Asocia la relación entre la mutación y el cáncer, determinando los riesgos que implican algunos agentes mutagénicos.</t>
      </text>
    </comment>
    <comment authorId="0" ref="E35">
      <text>
        <t xml:space="preserve">3.10.1. Analiza y predice aplicando los principios de la genética Mendeliana, los resultados de ejercicios de transmisión de caracteres autosómicos, caracteres ligados al sexo e influidos por el sexo.
</t>
      </text>
    </comment>
    <comment authorId="0" ref="E36">
      <text>
        <t xml:space="preserve">3.11.1. Argumenta distintas evidencias que demuestran el hecho evolutivo.
</t>
      </text>
    </comment>
    <comment authorId="0" ref="E37">
      <text>
        <t xml:space="preserve">3.12.1. Identifica los principios de la teoría darwinista y neodarwinista, comparando sus diferencias.
</t>
      </text>
    </comment>
    <comment authorId="0" ref="E38">
      <text>
        <t xml:space="preserve">3.13.1. Distingue los factores que influyen en las frecuencias génicas.
3.13.2. Comprende y aplica modelos de estudio de las frecuencias génicas en la investigación privada y en modelos teóricos.
</t>
      </text>
    </comment>
    <comment authorId="0" ref="E39">
      <text>
        <t xml:space="preserve">3.14.1. Ilustra la relación entre mutación y recombinación, el aumento de la diversidad y su influencia en la evolución de los seres vivos.</t>
      </text>
    </comment>
    <comment authorId="0" ref="E40">
      <text>
        <t xml:space="preserve">3.15.1. Distingue tipos de especiación, identificando los factores que posibilitan la segregación de una especie original en dos especies diferentes.</t>
      </text>
    </comment>
    <comment authorId="0" ref="E41">
      <text>
        <t xml:space="preserve">3.8.1. Resume y realiza investigaciones sobre las técnicas desarrolladas en los procesos de manipulación genética para la obtención de organismos transgénicos.</t>
      </text>
    </comment>
    <comment authorId="0" ref="E42">
      <text>
        <t xml:space="preserve">3.9.1. Reconoce los descubrimientos más recientes sobre el genoma humano y sus aplicaciones en ingeniería genética valorando sus implicaciones éticas y sociales.
</t>
      </text>
    </comment>
    <comment authorId="0" ref="E43">
      <text>
        <t xml:space="preserve">4.1.1. Clasifica los microorganismos en el grupo taxonómico al que pertenecen.
</t>
      </text>
    </comment>
    <comment authorId="0" ref="E44">
      <text>
        <t xml:space="preserve">4.2.1. Analiza la estructura y composición de los distintos microorganismos, relacionándolas con su función.
</t>
      </text>
    </comment>
    <comment authorId="0" ref="E45">
      <text>
        <t xml:space="preserve">4.3.1. Describe técnicas instrumentales que permiten el aislamiento, cultivo y estudio de los microorganismos para la experimentación biológica. 
</t>
      </text>
    </comment>
    <comment authorId="0" ref="E46">
      <text>
        <t xml:space="preserve">4.4.1. Reconoce y explica el papel fundamental de los microorganismos en los ciclos geoquímicos.
</t>
      </text>
    </comment>
    <comment authorId="0" ref="E47">
      <text>
        <t xml:space="preserve">4.5.1. Relaciona los microorganismos patógenos más frecuentes con las enfermedades que originan.
4.5.2. Analiza la intervención de los microorganismos en numerosos procesos naturales e industriales y sus numerosas aplicaciones.
</t>
      </text>
    </comment>
    <comment authorId="0" ref="E48">
      <text>
        <t xml:space="preserve">4.6.1. Reconoce e identifica los diferentes tipos de microorganismos implicados en procesos fermentativos de interés industrial.
4.6.2. Valora las aplicaciones de la biotecnología y la ingeniería genética en la obtención de productos farmacéuticos, en medicina y en biorremediación para el mantenimiento y mejora del medio ambiente.
</t>
      </text>
    </comment>
    <comment authorId="0" ref="E49">
      <text>
        <t xml:space="preserve">5.1.1. Analiza los mecanismos de autodefensa de los seres vivos identificando los tipos de respuesta inmunitaria.</t>
      </text>
    </comment>
    <comment authorId="0" ref="E50">
      <text>
        <t xml:space="preserve">5.2.1. Describe las características y los métodos de acción de las distintas células implicadas en la respuesta inmune.</t>
      </text>
    </comment>
    <comment authorId="0" ref="E51">
      <text>
        <t xml:space="preserve">5.3.1. Compara las diferentes características de la respuesta inmune primaria y secundaria.
</t>
      </text>
    </comment>
    <comment authorId="0" ref="E52">
      <text>
        <t xml:space="preserve">5.4.1. Define los conceptos de antígeno y de anticuerpo, y reconoce la estructura y composición química de los anticuerpos.</t>
      </text>
    </comment>
    <comment authorId="0" ref="E53">
      <text>
        <t xml:space="preserve">5.5.1. Clasifica los tipos de reacción antígeno- anticuerpo resumiendo las características de cada una de ellas
</t>
      </text>
    </comment>
    <comment authorId="0" ref="E54">
      <text>
        <t xml:space="preserve">5.6.1. Destaca la importancia de la memoria inmunológica en el mecanismo de acción de la respuesta inmunitaria asociándola con la síntesis de vacunas y sueros.</t>
      </text>
    </comment>
    <comment authorId="0" ref="E55">
      <text>
        <t xml:space="preserve">5.7.1. Resume las principales alteraciones y disfunciones del sistema inmunitario, analizando las diferencias entre alergias e inmunodeficiencias.
5.7.2. Describe el ciclo de desarrollo del VIH.
5.7.3. Clasifica y cita ejemplos de las enfermedades autoinmunes más frecuentes así como sus efectos sobre la salud.
</t>
      </text>
    </comment>
    <comment authorId="0" ref="E56">
      <text>
        <t xml:space="preserve">5.8.1. Reconoce y valora las aplicaciones de la Inmunología e ingeniería genética para la producción de anticuerpos monoclonales.
5.8.2. Describe los problemas asociados al trasplante de órganos identificando las células que actúan.
5.8.3. Clasifica los tipos de trasplantes, relacionando los avances en este ámbito con el impacto futuro en la donación de órganos.
</t>
      </text>
    </comment>
  </commentList>
</comments>
</file>

<file path=xl/sharedStrings.xml><?xml version="1.0" encoding="utf-8"?>
<sst xmlns="http://schemas.openxmlformats.org/spreadsheetml/2006/main" count="287" uniqueCount="161">
  <si>
    <t>Criterios de evaluación</t>
  </si>
  <si>
    <t>IES Uriarte</t>
  </si>
  <si>
    <t>Curso 2022-2023</t>
  </si>
  <si>
    <r>
      <rPr>
        <rFont val="Arimo"/>
        <b val="0"/>
        <sz val="9.0"/>
      </rPr>
      <t xml:space="preserve">Atención. Los estándares de aprendizaje aparecen como nota, si pones el cursor encima de cada celda, aparecerá una ventana emergente                                                            (fuente: </t>
    </r>
    <r>
      <rPr>
        <rFont val="Arimo"/>
        <b val="0"/>
        <color rgb="FF1155CC"/>
        <sz val="9.0"/>
        <u/>
      </rPr>
      <t xml:space="preserve">Orden de 15 de enero de 2021 </t>
    </r>
    <r>
      <rPr>
        <rFont val="Arimo"/>
        <b val="0"/>
        <sz val="9.0"/>
      </rPr>
      <t xml:space="preserve">y </t>
    </r>
    <r>
      <rPr>
        <rFont val="Arimo"/>
        <b val="0"/>
        <color rgb="FF1155CC"/>
        <sz val="9.0"/>
        <u/>
      </rPr>
      <t>Decreto 111/2016, de 14 de junio</t>
    </r>
    <r>
      <rPr>
        <rFont val="Arimo"/>
        <b/>
        <sz val="9.0"/>
      </rPr>
      <t>)</t>
    </r>
  </si>
  <si>
    <r>
      <rPr>
        <rFont val="Comfortaa"/>
        <b/>
        <color rgb="FF000000"/>
        <sz val="8.0"/>
      </rPr>
      <t>TEMAS (</t>
    </r>
    <r>
      <rPr>
        <rFont val="Comfortaa"/>
        <b/>
        <color rgb="FF000000"/>
        <sz val="7.0"/>
      </rPr>
      <t>corresponden al libro 2º Biología de Bto Ed Eldevives con ISBN 9788414003367</t>
    </r>
  </si>
  <si>
    <t>Peso criterio</t>
  </si>
  <si>
    <t>Abreviatura del criterio</t>
  </si>
  <si>
    <t>Lo que dice el criterio + competencias claves asociadas</t>
  </si>
  <si>
    <t>primer trimestre</t>
  </si>
  <si>
    <t>Tema 1</t>
  </si>
  <si>
    <t>B 1.1</t>
  </si>
  <si>
    <t>B.1.1. Determinar las características fisicoquímicas de los bioelementos que les hacen indispensables para la vida. CMCT, CAA, CD.</t>
  </si>
  <si>
    <t>B 1.2</t>
  </si>
  <si>
    <t>B.1.2. Argumentar las razones por las cuales el agua y las sales minerales son fundamentales en los procesos biológicos. CMCT, CCL, CD.</t>
  </si>
  <si>
    <t>Tema 2, 3 y 4</t>
  </si>
  <si>
    <t>B 1.3</t>
  </si>
  <si>
    <t>B.1.3. Reconocer los diferentes tipos de macromoléculas que constituyen la materia viva y relacionarlas con sus respectivas funciones biológicas en la célula. CMCT, CAA, CD.</t>
  </si>
  <si>
    <t>B 1.4</t>
  </si>
  <si>
    <t>B.1.4. Identificar los tipos de monómeros que forman las macromoléculas biológicas y los enlaces que les unen. CMCT, CAA, CD.</t>
  </si>
  <si>
    <t>B 1.5</t>
  </si>
  <si>
    <t>B.1.5. Determinar la composición química y describir la función, localización y ejemplos de las principales biomoléculas orgánicas. CMCT, CAA, CD.</t>
  </si>
  <si>
    <t>Tema 3</t>
  </si>
  <si>
    <t>B 1.6</t>
  </si>
  <si>
    <t>B.1.6. Comprender la función biocatalizadora de las enzimas valorando su importancia biológica. CMCT, CAA, CD.</t>
  </si>
  <si>
    <t>B 1.7</t>
  </si>
  <si>
    <t>B.1.7. Señalar la importancia de las vitaminas para el mantenimiento de la vida. CMCT, CD.</t>
  </si>
  <si>
    <t>Tema 5</t>
  </si>
  <si>
    <t>B 2.1</t>
  </si>
  <si>
    <t>B.2.1. Establecer las diferencias estructurales y de composición entre células procariotas y eucariotas. CMCT, CAA, CD.</t>
  </si>
  <si>
    <t>Tema 5 y 6</t>
  </si>
  <si>
    <t>B 2.2</t>
  </si>
  <si>
    <t>B.2.2. Interpretar la estructura de una célula eucariota animal y una vegetal, pudiendo identificar y representar sus orgánulos y describir la función que desempeñan. CMCT, CCL, CAA, CD.</t>
  </si>
  <si>
    <t>Tema 7</t>
  </si>
  <si>
    <t>B 2.3</t>
  </si>
  <si>
    <t>B.2.3. Analizar el ciclo celular y diferenciar sus fases. CMCT, CAA, CD.</t>
  </si>
  <si>
    <t>B 2.4</t>
  </si>
  <si>
    <t>B.2.4. Distinguir los tipos de división celular y desarrollar los acontecimientos que ocurren en cada fase de los mismos. CMCT, CAA, CD.</t>
  </si>
  <si>
    <t>B 2.5</t>
  </si>
  <si>
    <t>B.2.5. Argumentar la relación de la meiosis con la variabilidad genética de las especies. CMCT, CCL, CD</t>
  </si>
  <si>
    <t>B 2.6</t>
  </si>
  <si>
    <t>B.2.6. Examinar y comprender la importancia de las membranas en la regulación de los intercambios celulares para el mantenimiento de la vida. CMCT, CAA, CD, CCL.</t>
  </si>
  <si>
    <t>segundo trimestre</t>
  </si>
  <si>
    <t>Tema 8 y 9</t>
  </si>
  <si>
    <t>B 2.7</t>
  </si>
  <si>
    <t>B.2.7. Comprender los procesos de catabolismo y anabolismo estableciendo la relación entre ambos. CMCT, CLL, CD.</t>
  </si>
  <si>
    <t>Tema 8</t>
  </si>
  <si>
    <t>B 2.8</t>
  </si>
  <si>
    <t>B.2.8. Describir las fases de la respiración celular, identificando rutas, así como productos iniciales y finales. CMCT, CCL, CD.</t>
  </si>
  <si>
    <t>B 2.9</t>
  </si>
  <si>
    <t>B.2.9. Diferenciar la vía aerobia de la anaerobia. CMCT, CAA, CD.</t>
  </si>
  <si>
    <t>Tema 9</t>
  </si>
  <si>
    <t>B 2.10</t>
  </si>
  <si>
    <t>B.2.10. Pormenorizar los diferentes procesos que tienen lugar en cada fase de la fotosíntesis. CMCT, CCL, CD.</t>
  </si>
  <si>
    <t>B 2.11</t>
  </si>
  <si>
    <t>B.2.11. Justificar su importancia biológica como proceso de biosíntesis, individual para los organismos pero también global en el mantenimiento de la vida en la Tierra. CMCT, CCL, CAA, CSC, CD.</t>
  </si>
  <si>
    <t>B 2.12</t>
  </si>
  <si>
    <t>B.2.12. Argumentar la importancia de la quimiosíntesis. CMCT, CCL, CD.</t>
  </si>
  <si>
    <t>Tema 4 y 11</t>
  </si>
  <si>
    <t>B 3.1</t>
  </si>
  <si>
    <t>B.3.1. Analizar el papel del ADN como portador de la información genética. CMCT, CAA, CD.</t>
  </si>
  <si>
    <t>Tema 11</t>
  </si>
  <si>
    <t>B 3.2</t>
  </si>
  <si>
    <t>B.3.2. Distinguir las etapas de la replicación diferenciando los enzimas implicados en ella. CMCT, CAA, CD.</t>
  </si>
  <si>
    <t>B 3.3</t>
  </si>
  <si>
    <t>B.3.3. Establecer la relación del ADN con la síntesis de proteínas. CMCT, CAA, CD.</t>
  </si>
  <si>
    <t>B 3.4</t>
  </si>
  <si>
    <t>B.3.4. Determinar las características y funciones de los ARN. CMCT, CAA, CD.</t>
  </si>
  <si>
    <t>B 3.5</t>
  </si>
  <si>
    <t>B.3.5. Elaborar e interpretar esquemas de los procesos de replicación, transcripción y traducción. CMCT, CCL, CD.</t>
  </si>
  <si>
    <t>Tema 12</t>
  </si>
  <si>
    <t>B 3.6</t>
  </si>
  <si>
    <t>B.3.6. Definir el concepto de mutación distinguiendo los principales tipos y agentes mutagénicos. CMCT, CAA, CD, CCL.</t>
  </si>
  <si>
    <t>B 3.7</t>
  </si>
  <si>
    <t>B.3.7. Contrastar la relación entre mutación y cáncer. CMCT, CAA, CD.</t>
  </si>
  <si>
    <t>Tema 10</t>
  </si>
  <si>
    <t>B 3.10</t>
  </si>
  <si>
    <t>B.3.10. Formular los principios de la genética mendeliana, aplicando las leyes de la herencia en la resolución de problemas y establecer la relación entre las proporciones de la descendencia y la información genética. CMCT, CAA, CD, CCL.</t>
  </si>
  <si>
    <t>B 3.11</t>
  </si>
  <si>
    <t>B.3.11. Diferenciar distintas evidencias del proceso evolutivo. CMCT, CAA, CD</t>
  </si>
  <si>
    <t>B 3.12</t>
  </si>
  <si>
    <t>B.3.12. Reconocer, diferenciar y distinguir los principios de la teoría darwinista y neodarwinista. CMCT, CAA, CD.</t>
  </si>
  <si>
    <t>B 3.13</t>
  </si>
  <si>
    <t>B.3.13. Relacionar genotipo y frecuencias génicas con la genética de poblaciones y su influencia en la evolución. CMCT, CAA, CD.</t>
  </si>
  <si>
    <t>B 3.14</t>
  </si>
  <si>
    <t>B.3.14. Reconocer la importancia de la mutación y la recombinación. CMCT, CAA, CD.</t>
  </si>
  <si>
    <t>B 3.15</t>
  </si>
  <si>
    <t>B.3.15. Analizar los factores que incrementan la biodiversidad y su influencia en el proceso de especiación. CMCT, CAA, CD.</t>
  </si>
  <si>
    <t>tercer trimestre</t>
  </si>
  <si>
    <t>Tema 13</t>
  </si>
  <si>
    <t>B 3.8</t>
  </si>
  <si>
    <t>B.3.8. Desarrollar los avances más recientes en el ámbito de la ingeniería genética, así como sus aplicaciones. CMCT, CSC, CD.</t>
  </si>
  <si>
    <t>B 3.9</t>
  </si>
  <si>
    <t>B.3.9. Analizar los progresos en el conocimiento del genoma humano y su influencia en los nuevos tratamientos. CMCT, CAA, CD, CSC.</t>
  </si>
  <si>
    <t>Tema 14</t>
  </si>
  <si>
    <t>B 4.1</t>
  </si>
  <si>
    <t>B.4.1. Diferenciar y distinguir los tipos de microorganismos en función de su organización celular. CMCT, CAA, CD.</t>
  </si>
  <si>
    <t>B 4.2</t>
  </si>
  <si>
    <t>B.4.2. Describir las características estructurales y funcionales de los distintos grupos de microorganismos. CMCT, CCL, CD.</t>
  </si>
  <si>
    <t>B 4.3</t>
  </si>
  <si>
    <t>B.4.3. Identificar los métodos de aislamiento, cultivo y esterilización de los microorganismos. CMCT, CAA, CD.</t>
  </si>
  <si>
    <t>B 4.4</t>
  </si>
  <si>
    <t>B.4.4. Valorar la importancia de los microorganismos en los ciclos geoquímicos. CMCT, CAA, CD.</t>
  </si>
  <si>
    <t>B 4.5</t>
  </si>
  <si>
    <t>B.4.5. Reconocer las enfermedades más frecuentes transmitidas por los microorganismos y utilizar el vocabulario adecuado relacionado con ellas. CMCT, CAA, CD, CSC.</t>
  </si>
  <si>
    <t>B 4.6</t>
  </si>
  <si>
    <t>B.4.6. Evaluar las aplicaciones de la biotecnología y la microbiología en la industria alimentaria y farmacéutica y en la mejora del medio ambiente. CMCT, CAA, CD, CSC.</t>
  </si>
  <si>
    <t>Tema 15</t>
  </si>
  <si>
    <t>B 5.1</t>
  </si>
  <si>
    <t>B.5.1. Desarrollar el concepto actual de inmunidad. CMCT, CCL, CD.</t>
  </si>
  <si>
    <t>B 5.2</t>
  </si>
  <si>
    <t>B.5.2. Distinguir entre inmunidad inespecífica y específica diferenciando sus células respectivas. CMCT, CAA, CD.</t>
  </si>
  <si>
    <t>B 5.3</t>
  </si>
  <si>
    <t>B.5.3. Discriminar entre respuesta inmune primaria y secundaria. CMCT, CAA, CD.</t>
  </si>
  <si>
    <t>B 5.4</t>
  </si>
  <si>
    <t>B.5.4. Identificar la estructura de los anticuerpos. CMCT, CAA, CD.</t>
  </si>
  <si>
    <t>B 5.5</t>
  </si>
  <si>
    <t>B.5.5. Diferenciar los tipos de reacción antígeno-anticuerpo. CMCT, CAA, CD.</t>
  </si>
  <si>
    <t>B 5.6</t>
  </si>
  <si>
    <t>B.5.6. Describir los principales métodos para conseguir o potenciar la inmunidad. CMCT, CCL, CD.</t>
  </si>
  <si>
    <t>B 5.7</t>
  </si>
  <si>
    <t>B.5.7. Investigar la relación existente entre las disfunciones del sistema inmune y algunas patologías frecuentes. CMCT, CAA, CD.</t>
  </si>
  <si>
    <t>B 5.8</t>
  </si>
  <si>
    <t>B.5.8. Argumentar y valorar los avances de la inmunología en la mejora de la salud de las personas. CMCT, CAA, CD, CSC, CCL.</t>
  </si>
  <si>
    <t>TOTALES</t>
  </si>
  <si>
    <t>Notas por trimestres</t>
  </si>
  <si>
    <t>NOTAS POR CRITERIOS | 2º BTO Biología | CURSO 2022-2023</t>
  </si>
  <si>
    <t>Trimestre</t>
  </si>
  <si>
    <t>TEMAS</t>
  </si>
  <si>
    <t>Nº Criterio</t>
  </si>
  <si>
    <t>Nota de criterio</t>
  </si>
  <si>
    <t>Instrumento</t>
  </si>
  <si>
    <t>Tema</t>
  </si>
  <si>
    <t>Criterio</t>
  </si>
  <si>
    <t>Nota 1</t>
  </si>
  <si>
    <t>Nota 2</t>
  </si>
  <si>
    <t>Nota 3</t>
  </si>
  <si>
    <t>Ex</t>
  </si>
  <si>
    <t>T1</t>
  </si>
  <si>
    <t>T2</t>
  </si>
  <si>
    <t>T3</t>
  </si>
  <si>
    <t>T5</t>
  </si>
  <si>
    <t>T7</t>
  </si>
  <si>
    <t>T8</t>
  </si>
  <si>
    <t>T9</t>
  </si>
  <si>
    <t>T11</t>
  </si>
  <si>
    <t>T12</t>
  </si>
  <si>
    <t>T10</t>
  </si>
  <si>
    <t>T14</t>
  </si>
  <si>
    <t>T15</t>
  </si>
  <si>
    <t>Total % ⥤</t>
  </si>
  <si>
    <t>Total criterios ⥤</t>
  </si>
  <si>
    <t>NOTA FINAL ⥤</t>
  </si>
  <si>
    <t>Instrumentos de evaluación</t>
  </si>
  <si>
    <t>Siglas</t>
  </si>
  <si>
    <t>Observación directa</t>
  </si>
  <si>
    <t>Od</t>
  </si>
  <si>
    <t>Exposición oral</t>
  </si>
  <si>
    <t>Eo</t>
  </si>
  <si>
    <t>Trabajo práctico</t>
  </si>
  <si>
    <t>Tr</t>
  </si>
  <si>
    <t>Examen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</si>
</sst>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
  </numFmts>
  <fonts count="38">
    <font>
      <sz val="10.0"/>
      <color rgb="FF000000"/>
      <name val="Calibri"/>
      <scheme val="minor"/>
    </font>
    <font>
      <b/>
      <sz val="20.0"/>
      <color rgb="FF000000"/>
      <name val="Amatic SC"/>
    </font>
    <font>
      <sz val="20.0"/>
      <color rgb="FF000000"/>
      <name val="Amatic SC"/>
    </font>
    <font>
      <b/>
      <sz val="18.0"/>
      <color rgb="FF000000"/>
      <name val="&quot;docs-Amatic SC&quot;"/>
    </font>
    <font>
      <color theme="1"/>
      <name val="Calibri"/>
    </font>
    <font>
      <b/>
      <sz val="8.0"/>
      <color theme="1"/>
      <name val="Comfortaa"/>
    </font>
    <font>
      <b/>
      <u/>
      <sz val="9.0"/>
      <color rgb="FF0000FF"/>
      <name val="Arimo"/>
    </font>
    <font>
      <color theme="1"/>
      <name val="Arial"/>
    </font>
    <font>
      <b/>
      <sz val="8.0"/>
      <color rgb="FF000000"/>
      <name val="Comfortaa"/>
    </font>
    <font/>
    <font>
      <b/>
      <sz val="10.0"/>
      <color theme="1"/>
      <name val="EB Garamond"/>
    </font>
    <font>
      <b/>
      <sz val="9.0"/>
      <color rgb="FF000000"/>
      <name val="EB Garamond"/>
    </font>
    <font>
      <color rgb="FF000000"/>
      <name val="Docs-Amaranth"/>
    </font>
    <font>
      <sz val="11.0"/>
      <color theme="1"/>
      <name val="Didact Gothic"/>
    </font>
    <font>
      <sz val="12.0"/>
      <color theme="1"/>
      <name val="Avenir"/>
    </font>
    <font>
      <sz val="11.0"/>
      <color rgb="FF000000"/>
      <name val="Didact Gothic"/>
    </font>
    <font>
      <color theme="1"/>
      <name val="Calibri"/>
      <scheme val="minor"/>
    </font>
    <font>
      <b/>
      <sz val="12.0"/>
      <color theme="1"/>
      <name val="Merriweather"/>
    </font>
    <font>
      <b/>
      <sz val="11.0"/>
      <color theme="1"/>
      <name val="Merriweather"/>
    </font>
    <font>
      <color theme="1"/>
      <name val="Didact Gothic"/>
    </font>
    <font>
      <b/>
      <sz val="12.0"/>
      <color theme="1"/>
      <name val="Didact Gothic"/>
    </font>
    <font>
      <sz val="6.0"/>
      <color theme="1"/>
      <name val="Avenir"/>
    </font>
    <font>
      <b/>
      <sz val="14.0"/>
      <color rgb="FF000000"/>
      <name val="Amatic SC"/>
    </font>
    <font>
      <b/>
      <sz val="5.0"/>
      <color theme="1"/>
      <name val="Gudea"/>
    </font>
    <font>
      <b/>
      <sz val="12.0"/>
      <color theme="1"/>
      <name val="Gudea"/>
    </font>
    <font>
      <b/>
      <sz val="10.0"/>
      <color theme="1"/>
      <name val="Gudea"/>
    </font>
    <font>
      <b/>
      <color theme="1"/>
      <name val="Gudea"/>
    </font>
    <font>
      <b/>
      <color rgb="FF000000"/>
      <name val="Gudea"/>
    </font>
    <font>
      <b/>
      <sz val="12.0"/>
      <color rgb="FF000000"/>
      <name val="Didact Gothic"/>
    </font>
    <font>
      <sz val="10.0"/>
      <color theme="1"/>
      <name val="Didact Gothic"/>
    </font>
    <font>
      <b/>
      <color theme="1"/>
      <name val="Didact Gothic"/>
    </font>
    <font>
      <sz val="12.0"/>
      <color theme="1"/>
      <name val="Didact Gothic"/>
    </font>
    <font>
      <sz val="10.0"/>
      <color theme="1"/>
      <name val="Avenir"/>
    </font>
    <font>
      <sz val="18.0"/>
      <color theme="1"/>
      <name val="Amaranth"/>
    </font>
    <font>
      <b/>
      <sz val="10.0"/>
      <color theme="1"/>
      <name val="Amaranth"/>
    </font>
    <font>
      <b/>
      <color theme="1"/>
      <name val="Amaranth"/>
    </font>
    <font>
      <sz val="9.0"/>
      <color theme="1"/>
      <name val="EB Garamond"/>
    </font>
    <font>
      <color theme="1"/>
      <name val="EB Garamond"/>
    </font>
  </fonts>
  <fills count="21">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CCCCCC"/>
        <bgColor rgb="FFCCCCCC"/>
      </patternFill>
    </fill>
    <fill>
      <patternFill patternType="solid">
        <fgColor rgb="FFB6D7A8"/>
        <bgColor rgb="FFB6D7A8"/>
      </patternFill>
    </fill>
    <fill>
      <patternFill patternType="solid">
        <fgColor rgb="FFD9EAD3"/>
        <bgColor rgb="FFD9EAD3"/>
      </patternFill>
    </fill>
    <fill>
      <patternFill patternType="solid">
        <fgColor rgb="FFFFE599"/>
        <bgColor rgb="FFFFE599"/>
      </patternFill>
    </fill>
    <fill>
      <patternFill patternType="solid">
        <fgColor rgb="FFFFF2CC"/>
        <bgColor rgb="FFFFF2CC"/>
      </patternFill>
    </fill>
    <fill>
      <patternFill patternType="solid">
        <fgColor rgb="FFA4C2F4"/>
        <bgColor rgb="FFA4C2F4"/>
      </patternFill>
    </fill>
    <fill>
      <patternFill patternType="solid">
        <fgColor rgb="FFC9DAF8"/>
        <bgColor rgb="FFC9DAF8"/>
      </patternFill>
    </fill>
    <fill>
      <patternFill patternType="solid">
        <fgColor rgb="FFD9D9D9"/>
        <bgColor rgb="FFD9D9D9"/>
      </patternFill>
    </fill>
    <fill>
      <patternFill patternType="solid">
        <fgColor rgb="FFEEE0E6"/>
        <bgColor rgb="FFEEE0E6"/>
      </patternFill>
    </fill>
    <fill>
      <patternFill patternType="solid">
        <fgColor rgb="FFD5A6BD"/>
        <bgColor rgb="FFD5A6BD"/>
      </patternFill>
    </fill>
    <fill>
      <patternFill patternType="solid">
        <fgColor rgb="FFF3EFE3"/>
        <bgColor rgb="FFF3EFE3"/>
      </patternFill>
    </fill>
    <fill>
      <patternFill patternType="solid">
        <fgColor rgb="FFF5E4E4"/>
        <bgColor rgb="FFF5E4E4"/>
      </patternFill>
    </fill>
    <fill>
      <patternFill patternType="solid">
        <fgColor rgb="FFEA9999"/>
        <bgColor rgb="FFEA9999"/>
      </patternFill>
    </fill>
    <fill>
      <patternFill patternType="solid">
        <fgColor rgb="FFEFEFEF"/>
        <bgColor rgb="FFEFEFEF"/>
      </patternFill>
    </fill>
    <fill>
      <patternFill patternType="solid">
        <fgColor rgb="FFF9CB9C"/>
        <bgColor rgb="FFF9CB9C"/>
      </patternFill>
    </fill>
    <fill>
      <patternFill patternType="solid">
        <fgColor rgb="FFF4CCCC"/>
        <bgColor rgb="FFF4CCCC"/>
      </patternFill>
    </fill>
    <fill>
      <patternFill patternType="solid">
        <fgColor rgb="FFEAD1DC"/>
        <bgColor rgb="FFEAD1DC"/>
      </patternFill>
    </fill>
  </fills>
  <borders count="14">
    <border/>
    <border>
      <right style="thin">
        <color rgb="FF000000"/>
      </right>
    </border>
    <border>
      <left style="thin">
        <color rgb="FF000000"/>
      </left>
      <right style="thin">
        <color rgb="FF000000"/>
      </right>
    </border>
    <border>
      <left style="thin">
        <color rgb="FF000000"/>
      </left>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dotted">
        <color rgb="FF000000"/>
      </left>
      <right style="dotted">
        <color rgb="FF000000"/>
      </right>
      <top style="dotted">
        <color rgb="FF000000"/>
      </top>
      <bottom style="dotted">
        <color rgb="FF000000"/>
      </bottom>
    </border>
    <border>
      <top style="hair">
        <color rgb="FF000000"/>
      </top>
    </border>
    <border>
      <left style="double">
        <color rgb="FFE06666"/>
      </left>
      <right style="double">
        <color rgb="FFE06666"/>
      </right>
      <top style="double">
        <color rgb="FFE06666"/>
      </top>
      <bottom style="double">
        <color rgb="FFE06666"/>
      </bottom>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0" fillId="2" fontId="1" numFmtId="0" xfId="0" applyAlignment="1" applyFill="1" applyFont="1">
      <alignment horizontal="left" readingOrder="0"/>
    </xf>
    <xf borderId="0" fillId="2" fontId="2" numFmtId="0" xfId="0" applyAlignment="1" applyFont="1">
      <alignment horizontal="center" readingOrder="0"/>
    </xf>
    <xf borderId="0" fillId="2" fontId="3" numFmtId="0" xfId="0" applyAlignment="1" applyFont="1">
      <alignment horizontal="center" readingOrder="0"/>
    </xf>
    <xf borderId="0" fillId="0" fontId="4" numFmtId="0" xfId="0" applyAlignment="1" applyFont="1">
      <alignment vertical="bottom"/>
    </xf>
    <xf borderId="0" fillId="0" fontId="5" numFmtId="0" xfId="0" applyAlignment="1" applyFont="1">
      <alignment horizontal="center" readingOrder="0" shrinkToFit="0" vertical="center" wrapText="1"/>
    </xf>
    <xf borderId="0" fillId="3" fontId="6" numFmtId="0" xfId="0" applyAlignment="1" applyFill="1" applyFont="1">
      <alignment horizontal="center" readingOrder="0" shrinkToFit="0" vertical="center" wrapText="1"/>
    </xf>
    <xf borderId="0" fillId="0" fontId="7" numFmtId="0" xfId="0" applyFont="1"/>
    <xf borderId="0" fillId="2" fontId="8" numFmtId="0" xfId="0" applyAlignment="1" applyFont="1">
      <alignment horizontal="center" readingOrder="0" shrinkToFit="0" vertical="center" wrapText="1"/>
    </xf>
    <xf borderId="1" fillId="0" fontId="9" numFmtId="0" xfId="0" applyBorder="1" applyFont="1"/>
    <xf borderId="2" fillId="4" fontId="10" numFmtId="0" xfId="0" applyAlignment="1" applyBorder="1" applyFill="1" applyFont="1">
      <alignment horizontal="center" readingOrder="0" shrinkToFit="0" vertical="center" wrapText="1"/>
    </xf>
    <xf borderId="1" fillId="4" fontId="11" numFmtId="0" xfId="0" applyAlignment="1" applyBorder="1" applyFont="1">
      <alignment horizontal="center" readingOrder="0" shrinkToFit="0" vertical="center" wrapText="1"/>
    </xf>
    <xf borderId="3" fillId="4" fontId="10" numFmtId="0" xfId="0" applyAlignment="1" applyBorder="1" applyFont="1">
      <alignment horizontal="center" readingOrder="0" shrinkToFit="0" vertical="center" wrapText="1"/>
    </xf>
    <xf borderId="2" fillId="0" fontId="9" numFmtId="0" xfId="0" applyBorder="1" applyFont="1"/>
    <xf borderId="3" fillId="0" fontId="9" numFmtId="0" xfId="0" applyBorder="1" applyFont="1"/>
    <xf borderId="4" fillId="0" fontId="9" numFmtId="0" xfId="0" applyBorder="1" applyFont="1"/>
    <xf borderId="5" fillId="0" fontId="9" numFmtId="0" xfId="0" applyBorder="1" applyFont="1"/>
    <xf borderId="6" fillId="0" fontId="9" numFmtId="0" xfId="0" applyBorder="1" applyFont="1"/>
    <xf borderId="7" fillId="0" fontId="9" numFmtId="0" xfId="0" applyBorder="1" applyFont="1"/>
    <xf borderId="0" fillId="5" fontId="12" numFmtId="0" xfId="0" applyAlignment="1" applyFill="1" applyFont="1">
      <alignment horizontal="center" readingOrder="0" textRotation="90" vertical="center"/>
    </xf>
    <xf borderId="0" fillId="6" fontId="13" numFmtId="0" xfId="0" applyAlignment="1" applyFill="1" applyFont="1">
      <alignment horizontal="left" readingOrder="0" shrinkToFit="0" vertical="center" wrapText="0"/>
    </xf>
    <xf borderId="0" fillId="5" fontId="13" numFmtId="10" xfId="0" applyAlignment="1" applyFont="1" applyNumberFormat="1">
      <alignment horizontal="center" readingOrder="0" shrinkToFit="0" vertical="center" wrapText="0"/>
    </xf>
    <xf borderId="0" fillId="6" fontId="13" numFmtId="0" xfId="0" applyAlignment="1" applyFont="1">
      <alignment horizontal="center" readingOrder="0" shrinkToFit="0" vertical="center" wrapText="0"/>
    </xf>
    <xf borderId="8" fillId="5" fontId="13" numFmtId="0" xfId="0" applyAlignment="1" applyBorder="1" applyFont="1">
      <alignment horizontal="left" readingOrder="0" shrinkToFit="0" vertical="center" wrapText="0"/>
    </xf>
    <xf borderId="9" fillId="0" fontId="9" numFmtId="0" xfId="0" applyBorder="1" applyFont="1"/>
    <xf borderId="10" fillId="0" fontId="9" numFmtId="0" xfId="0" applyBorder="1" applyFont="1"/>
    <xf borderId="0" fillId="0" fontId="14" numFmtId="0" xfId="0" applyFont="1"/>
    <xf borderId="0" fillId="5" fontId="15" numFmtId="0" xfId="0" applyAlignment="1" applyFont="1">
      <alignment horizontal="left" readingOrder="0" vertical="center"/>
    </xf>
    <xf borderId="0" fillId="5" fontId="15" numFmtId="10" xfId="0" applyAlignment="1" applyFont="1" applyNumberFormat="1">
      <alignment horizontal="center" readingOrder="0"/>
    </xf>
    <xf borderId="0" fillId="5" fontId="13" numFmtId="9" xfId="0" applyAlignment="1" applyFont="1" applyNumberFormat="1">
      <alignment horizontal="center" readingOrder="0" shrinkToFit="0" vertical="center" wrapText="0"/>
    </xf>
    <xf borderId="0" fillId="7" fontId="12" numFmtId="0" xfId="0" applyAlignment="1" applyFill="1" applyFont="1">
      <alignment horizontal="center" textRotation="90" vertical="center"/>
    </xf>
    <xf borderId="0" fillId="8" fontId="13" numFmtId="0" xfId="0" applyAlignment="1" applyFill="1" applyFont="1">
      <alignment horizontal="left" readingOrder="0" shrinkToFit="0" vertical="center" wrapText="0"/>
    </xf>
    <xf borderId="0" fillId="7" fontId="13" numFmtId="10" xfId="0" applyAlignment="1" applyFont="1" applyNumberFormat="1">
      <alignment horizontal="center" readingOrder="0" shrinkToFit="0" vertical="center" wrapText="0"/>
    </xf>
    <xf borderId="0" fillId="8" fontId="13" numFmtId="0" xfId="0" applyAlignment="1" applyFont="1">
      <alignment horizontal="center" readingOrder="0" shrinkToFit="0" vertical="center" wrapText="0"/>
    </xf>
    <xf borderId="8" fillId="7" fontId="13" numFmtId="0" xfId="0" applyAlignment="1" applyBorder="1" applyFont="1">
      <alignment horizontal="left" readingOrder="0" shrinkToFit="0" vertical="center" wrapText="0"/>
    </xf>
    <xf borderId="0" fillId="7" fontId="15" numFmtId="10" xfId="0" applyAlignment="1" applyFont="1" applyNumberFormat="1">
      <alignment horizontal="center" readingOrder="0"/>
    </xf>
    <xf borderId="0" fillId="7" fontId="13" numFmtId="9" xfId="0" applyAlignment="1" applyFont="1" applyNumberFormat="1">
      <alignment horizontal="center" readingOrder="0" shrinkToFit="0" vertical="center" wrapText="0"/>
    </xf>
    <xf borderId="0" fillId="9" fontId="12" numFmtId="0" xfId="0" applyAlignment="1" applyFill="1" applyFont="1">
      <alignment horizontal="center" textRotation="90" vertical="center"/>
    </xf>
    <xf borderId="0" fillId="10" fontId="13" numFmtId="0" xfId="0" applyAlignment="1" applyFill="1" applyFont="1">
      <alignment horizontal="left" readingOrder="0" shrinkToFit="0" vertical="center" wrapText="0"/>
    </xf>
    <xf borderId="0" fillId="9" fontId="13" numFmtId="10" xfId="0" applyAlignment="1" applyFont="1" applyNumberFormat="1">
      <alignment horizontal="center" readingOrder="0" shrinkToFit="0" vertical="center" wrapText="0"/>
    </xf>
    <xf borderId="0" fillId="10" fontId="13" numFmtId="0" xfId="0" applyAlignment="1" applyFont="1">
      <alignment horizontal="center" readingOrder="0" shrinkToFit="0" vertical="center" wrapText="0"/>
    </xf>
    <xf borderId="8" fillId="9" fontId="13" numFmtId="0" xfId="0" applyAlignment="1" applyBorder="1" applyFont="1">
      <alignment horizontal="left" readingOrder="0" shrinkToFit="0" vertical="center" wrapText="0"/>
    </xf>
    <xf borderId="0" fillId="9" fontId="13" numFmtId="9" xfId="0" applyAlignment="1" applyFont="1" applyNumberFormat="1">
      <alignment horizontal="center" readingOrder="0" shrinkToFit="0" vertical="center" wrapText="0"/>
    </xf>
    <xf borderId="0" fillId="10" fontId="13" numFmtId="0" xfId="0" applyAlignment="1" applyFont="1">
      <alignment horizontal="left" readingOrder="0"/>
    </xf>
    <xf borderId="0" fillId="9" fontId="13" numFmtId="10" xfId="0" applyAlignment="1" applyFont="1" applyNumberFormat="1">
      <alignment horizontal="center" readingOrder="0"/>
    </xf>
    <xf borderId="0" fillId="10" fontId="13" numFmtId="0" xfId="0" applyAlignment="1" applyFont="1">
      <alignment horizontal="center" readingOrder="0"/>
    </xf>
    <xf borderId="0" fillId="9" fontId="13" numFmtId="0" xfId="0" applyAlignment="1" applyFont="1">
      <alignment readingOrder="0"/>
    </xf>
    <xf borderId="0" fillId="9" fontId="13" numFmtId="9" xfId="0" applyAlignment="1" applyFont="1" applyNumberFormat="1">
      <alignment horizontal="center" readingOrder="0"/>
    </xf>
    <xf borderId="0" fillId="0" fontId="16" numFmtId="0" xfId="0" applyAlignment="1" applyFont="1">
      <alignment horizontal="right" readingOrder="0"/>
    </xf>
    <xf borderId="0" fillId="0" fontId="16" numFmtId="0" xfId="0" applyAlignment="1" applyFont="1">
      <alignment horizontal="center" vertical="center"/>
    </xf>
    <xf borderId="0" fillId="0" fontId="4" numFmtId="0" xfId="0" applyAlignment="1" applyFont="1">
      <alignment vertical="center"/>
    </xf>
    <xf borderId="0" fillId="0" fontId="17" numFmtId="0" xfId="0" applyAlignment="1" applyFont="1">
      <alignment horizontal="left" readingOrder="0"/>
    </xf>
    <xf borderId="0" fillId="0" fontId="18" numFmtId="10" xfId="0" applyAlignment="1" applyFont="1" applyNumberFormat="1">
      <alignment horizontal="center" vertical="center"/>
    </xf>
    <xf borderId="0" fillId="0" fontId="17" numFmtId="0" xfId="0" applyAlignment="1" applyFont="1">
      <alignment horizontal="center" vertical="center"/>
    </xf>
    <xf borderId="0" fillId="0" fontId="16" numFmtId="0" xfId="0" applyAlignment="1" applyFont="1">
      <alignment horizontal="center"/>
    </xf>
    <xf borderId="0" fillId="0" fontId="16" numFmtId="0" xfId="0" applyFont="1"/>
    <xf borderId="0" fillId="0" fontId="19" numFmtId="0" xfId="0" applyAlignment="1" applyFont="1">
      <alignment horizontal="center" vertical="center"/>
    </xf>
    <xf borderId="0" fillId="11" fontId="20" numFmtId="0" xfId="0" applyAlignment="1" applyFill="1" applyFont="1">
      <alignment horizontal="center" readingOrder="0" shrinkToFit="0" vertical="bottom" wrapText="1"/>
    </xf>
    <xf borderId="0" fillId="0" fontId="4" numFmtId="0" xfId="0" applyAlignment="1" applyFont="1">
      <alignment vertical="bottom"/>
    </xf>
    <xf borderId="0" fillId="12" fontId="21" numFmtId="0" xfId="0" applyAlignment="1" applyFill="1" applyFont="1">
      <alignment horizontal="center" readingOrder="0" shrinkToFit="0" vertical="bottom" wrapText="1"/>
    </xf>
    <xf borderId="0" fillId="13" fontId="4" numFmtId="0" xfId="0" applyAlignment="1" applyFill="1" applyFont="1">
      <alignment vertical="bottom"/>
    </xf>
    <xf borderId="0" fillId="14" fontId="4" numFmtId="0" xfId="0" applyAlignment="1" applyFill="1" applyFont="1">
      <alignment vertical="bottom"/>
    </xf>
    <xf borderId="0" fillId="7" fontId="4" numFmtId="0" xfId="0" applyAlignment="1" applyFont="1">
      <alignment vertical="bottom"/>
    </xf>
    <xf borderId="0" fillId="15" fontId="4" numFmtId="0" xfId="0" applyAlignment="1" applyFill="1" applyFont="1">
      <alignment vertical="bottom"/>
    </xf>
    <xf borderId="0" fillId="16" fontId="4" numFmtId="0" xfId="0" applyAlignment="1" applyFill="1" applyFont="1">
      <alignment vertical="bottom"/>
    </xf>
    <xf borderId="0" fillId="0" fontId="22" numFmtId="0" xfId="0" applyAlignment="1" applyFont="1">
      <alignment horizontal="center" readingOrder="0" vertical="center"/>
    </xf>
    <xf borderId="0" fillId="17" fontId="23" numFmtId="0" xfId="0" applyAlignment="1" applyFill="1" applyFont="1">
      <alignment horizontal="center" readingOrder="0" shrinkToFit="0" vertical="center" wrapText="1"/>
    </xf>
    <xf borderId="0" fillId="17" fontId="24" numFmtId="0" xfId="0" applyAlignment="1" applyFont="1">
      <alignment horizontal="center" readingOrder="0" shrinkToFit="0" vertical="bottom" wrapText="1"/>
    </xf>
    <xf borderId="0" fillId="17" fontId="25" numFmtId="0" xfId="0" applyAlignment="1" applyFont="1">
      <alignment readingOrder="0" shrinkToFit="0" vertical="bottom" wrapText="1"/>
    </xf>
    <xf borderId="0" fillId="0" fontId="25" numFmtId="0" xfId="0" applyAlignment="1" applyFont="1">
      <alignment horizontal="center" readingOrder="0" shrinkToFit="0" vertical="bottom" wrapText="0"/>
    </xf>
    <xf borderId="0" fillId="13" fontId="26" numFmtId="0" xfId="0" applyAlignment="1" applyFont="1">
      <alignment horizontal="center" vertical="center"/>
    </xf>
    <xf borderId="0" fillId="13" fontId="26" numFmtId="0" xfId="0" applyAlignment="1" applyFont="1">
      <alignment horizontal="center" readingOrder="0" vertical="center"/>
    </xf>
    <xf borderId="0" fillId="13" fontId="27" numFmtId="0" xfId="0" applyAlignment="1" applyFont="1">
      <alignment horizontal="center" readingOrder="0" vertical="center"/>
    </xf>
    <xf borderId="0" fillId="13" fontId="26" numFmtId="0" xfId="0" applyAlignment="1" applyFont="1">
      <alignment horizontal="center" vertical="bottom"/>
    </xf>
    <xf borderId="0" fillId="7" fontId="26" numFmtId="0" xfId="0" applyAlignment="1" applyFont="1">
      <alignment horizontal="center" vertical="center"/>
    </xf>
    <xf borderId="0" fillId="7" fontId="26" numFmtId="0" xfId="0" applyAlignment="1" applyFont="1">
      <alignment horizontal="center" readingOrder="0" vertical="center"/>
    </xf>
    <xf borderId="0" fillId="16" fontId="26" numFmtId="0" xfId="0" applyAlignment="1" applyFont="1">
      <alignment horizontal="center" vertical="center"/>
    </xf>
    <xf borderId="11" fillId="5" fontId="28" numFmtId="2" xfId="0" applyAlignment="1" applyBorder="1" applyFont="1" applyNumberFormat="1">
      <alignment horizontal="center"/>
    </xf>
    <xf borderId="0" fillId="18" fontId="29" numFmtId="0" xfId="0" applyAlignment="1" applyFill="1" applyFont="1">
      <alignment readingOrder="0"/>
    </xf>
    <xf borderId="0" fillId="18" fontId="29" numFmtId="164" xfId="0" applyAlignment="1" applyFont="1" applyNumberFormat="1">
      <alignment horizontal="center"/>
    </xf>
    <xf borderId="0" fillId="18" fontId="20" numFmtId="0" xfId="0" applyAlignment="1" applyFont="1">
      <alignment horizontal="center" readingOrder="0"/>
    </xf>
    <xf borderId="0" fillId="8" fontId="29" numFmtId="0" xfId="0" applyFont="1"/>
    <xf borderId="0" fillId="8" fontId="29" numFmtId="164" xfId="0" applyAlignment="1" applyFont="1" applyNumberFormat="1">
      <alignment horizontal="right"/>
    </xf>
    <xf borderId="0" fillId="8" fontId="20" numFmtId="0" xfId="0" applyAlignment="1" applyFont="1">
      <alignment horizontal="center" readingOrder="0"/>
    </xf>
    <xf borderId="0" fillId="19" fontId="29" numFmtId="0" xfId="0" applyAlignment="1" applyFill="1" applyFont="1">
      <alignment readingOrder="0"/>
    </xf>
    <xf borderId="0" fillId="19" fontId="29" numFmtId="164" xfId="0" applyAlignment="1" applyFont="1" applyNumberFormat="1">
      <alignment horizontal="right"/>
    </xf>
    <xf borderId="0" fillId="19" fontId="20" numFmtId="0" xfId="0" applyAlignment="1" applyFont="1">
      <alignment horizontal="center" readingOrder="0"/>
    </xf>
    <xf borderId="0" fillId="8" fontId="29" numFmtId="0" xfId="0" applyAlignment="1" applyFont="1">
      <alignment readingOrder="0"/>
    </xf>
    <xf borderId="0" fillId="19" fontId="29" numFmtId="0" xfId="0" applyFont="1"/>
    <xf borderId="0" fillId="19" fontId="20" numFmtId="0" xfId="0" applyAlignment="1" applyFont="1">
      <alignment horizontal="center"/>
    </xf>
    <xf borderId="0" fillId="8" fontId="20" numFmtId="0" xfId="0" applyAlignment="1" applyFont="1">
      <alignment horizontal="center"/>
    </xf>
    <xf borderId="0" fillId="18" fontId="20" numFmtId="0" xfId="0" applyAlignment="1" applyFont="1">
      <alignment horizontal="center"/>
    </xf>
    <xf borderId="11" fillId="7" fontId="28" numFmtId="2" xfId="0" applyAlignment="1" applyBorder="1" applyFont="1" applyNumberFormat="1">
      <alignment horizontal="center"/>
    </xf>
    <xf borderId="11" fillId="9" fontId="28" numFmtId="2" xfId="0" applyAlignment="1" applyBorder="1" applyFont="1" applyNumberFormat="1">
      <alignment horizontal="center"/>
    </xf>
    <xf borderId="0" fillId="20" fontId="29" numFmtId="0" xfId="0" applyAlignment="1" applyFill="1" applyFont="1">
      <alignment readingOrder="0"/>
    </xf>
    <xf borderId="0" fillId="20" fontId="29" numFmtId="164" xfId="0" applyAlignment="1" applyFont="1" applyNumberFormat="1">
      <alignment horizontal="center"/>
    </xf>
    <xf borderId="0" fillId="20" fontId="30" numFmtId="0" xfId="0" applyFont="1"/>
    <xf borderId="0" fillId="8" fontId="30" numFmtId="0" xfId="0" applyFont="1"/>
    <xf borderId="0" fillId="19" fontId="29" numFmtId="0" xfId="0" applyFont="1"/>
    <xf borderId="0" fillId="16" fontId="29" numFmtId="0" xfId="0" applyAlignment="1" applyFont="1">
      <alignment readingOrder="0"/>
    </xf>
    <xf borderId="0" fillId="16" fontId="29" numFmtId="164" xfId="0" applyAlignment="1" applyFont="1" applyNumberFormat="1">
      <alignment horizontal="right"/>
    </xf>
    <xf borderId="0" fillId="16" fontId="30" numFmtId="0" xfId="0" applyFont="1"/>
    <xf borderId="0" fillId="2" fontId="16" numFmtId="0" xfId="0" applyFont="1"/>
    <xf borderId="0" fillId="0" fontId="19" numFmtId="0" xfId="0" applyAlignment="1" applyFont="1">
      <alignment horizontal="right" readingOrder="0" vertical="bottom"/>
    </xf>
    <xf borderId="12" fillId="0" fontId="31" numFmtId="10" xfId="0" applyAlignment="1" applyBorder="1" applyFont="1" applyNumberFormat="1">
      <alignment horizontal="center" vertical="bottom"/>
    </xf>
    <xf borderId="0" fillId="2" fontId="19" numFmtId="2" xfId="0" applyAlignment="1" applyFont="1" applyNumberFormat="1">
      <alignment shrinkToFit="0" vertical="bottom" wrapText="0"/>
    </xf>
    <xf borderId="0" fillId="2" fontId="4" numFmtId="2" xfId="0" applyAlignment="1" applyFont="1" applyNumberFormat="1">
      <alignment shrinkToFit="0" vertical="bottom" wrapText="0"/>
    </xf>
    <xf borderId="0" fillId="3" fontId="32" numFmtId="164" xfId="0" applyAlignment="1" applyFont="1" applyNumberFormat="1">
      <alignment horizontal="right"/>
    </xf>
    <xf borderId="0" fillId="0" fontId="19" numFmtId="0" xfId="0" applyAlignment="1" applyFont="1">
      <alignment horizontal="right" vertical="bottom"/>
    </xf>
    <xf borderId="0" fillId="0" fontId="19" numFmtId="0" xfId="0" applyAlignment="1" applyFont="1">
      <alignment horizontal="center" readingOrder="0" vertical="bottom"/>
    </xf>
    <xf borderId="0" fillId="0" fontId="31" numFmtId="0" xfId="0" applyAlignment="1" applyFont="1">
      <alignment horizontal="center" vertical="bottom"/>
    </xf>
    <xf borderId="0" fillId="0" fontId="4" numFmtId="2" xfId="0" applyAlignment="1" applyFont="1" applyNumberFormat="1">
      <alignment vertical="bottom"/>
    </xf>
    <xf borderId="0" fillId="0" fontId="19" numFmtId="0" xfId="0" applyFont="1"/>
    <xf borderId="0" fillId="2" fontId="19" numFmtId="0" xfId="0" applyAlignment="1" applyFont="1">
      <alignment vertical="center"/>
    </xf>
    <xf borderId="13" fillId="0" fontId="33" numFmtId="2" xfId="0" applyAlignment="1" applyBorder="1" applyFont="1" applyNumberFormat="1">
      <alignment horizontal="center" vertical="center"/>
    </xf>
    <xf borderId="0" fillId="11" fontId="34" numFmtId="0" xfId="0" applyAlignment="1" applyFont="1">
      <alignment horizontal="center" readingOrder="0" shrinkToFit="0" vertical="center" wrapText="1"/>
    </xf>
    <xf borderId="0" fillId="4" fontId="35" numFmtId="0" xfId="0" applyAlignment="1" applyFont="1">
      <alignment horizontal="center" vertical="center"/>
    </xf>
    <xf borderId="0" fillId="0" fontId="36" numFmtId="0" xfId="0" applyAlignment="1" applyFont="1">
      <alignment vertical="bottom"/>
    </xf>
    <xf borderId="0" fillId="0" fontId="37" numFmtId="0" xfId="0" applyAlignment="1" applyFont="1">
      <alignment vertical="bottom"/>
    </xf>
    <xf borderId="0" fillId="17" fontId="36" numFmtId="0" xfId="0" applyAlignment="1" applyFont="1">
      <alignment horizontal="right" vertical="bottom"/>
    </xf>
    <xf borderId="0" fillId="17" fontId="37" numFmtId="0" xfId="0" applyAlignment="1" applyFont="1">
      <alignment vertical="bottom"/>
    </xf>
    <xf borderId="0" fillId="3" fontId="36" numFmtId="0" xfId="0" applyAlignment="1" applyFont="1">
      <alignment horizontal="right" readingOrder="0" vertical="bottom"/>
    </xf>
    <xf borderId="0" fillId="3" fontId="37" numFmtId="0" xfId="0" applyAlignment="1" applyFont="1">
      <alignment vertical="bottom"/>
    </xf>
  </cellXfs>
  <cellStyles count="1">
    <cellStyle xfId="0" name="Normal" builtinId="0"/>
  </cellStyles>
  <dxfs count="12">
    <dxf>
      <font>
        <b/>
        <color rgb="FF38761D"/>
      </font>
      <fill>
        <patternFill patternType="none"/>
      </fill>
      <border/>
    </dxf>
    <dxf>
      <font>
        <b/>
        <color rgb="FFE77F29"/>
      </font>
      <fill>
        <patternFill patternType="none"/>
      </fill>
      <border/>
    </dxf>
    <dxf>
      <font>
        <b/>
        <color rgb="FFFF0000"/>
      </font>
      <fill>
        <patternFill patternType="none"/>
      </fill>
      <border/>
    </dxf>
    <dxf>
      <font>
        <color rgb="FFE69138"/>
      </font>
      <fill>
        <patternFill patternType="none"/>
      </fill>
      <border/>
    </dxf>
    <dxf>
      <font>
        <color theme="1"/>
      </font>
      <fill>
        <patternFill patternType="solid">
          <fgColor rgb="FFB6D7A8"/>
          <bgColor rgb="FFB6D7A8"/>
        </patternFill>
      </fill>
      <border/>
    </dxf>
    <dxf>
      <font/>
      <fill>
        <patternFill patternType="solid">
          <fgColor rgb="FFF9CB9C"/>
          <bgColor rgb="FFF9CB9C"/>
        </patternFill>
      </fill>
      <border/>
    </dxf>
    <dxf>
      <font/>
      <fill>
        <patternFill patternType="solid">
          <fgColor rgb="FFEA9999"/>
          <bgColor rgb="FFEA9999"/>
        </patternFill>
      </fill>
      <border/>
    </dxf>
    <dxf>
      <font/>
      <fill>
        <patternFill patternType="none"/>
      </fill>
      <border/>
    </dxf>
    <dxf>
      <font/>
      <fill>
        <patternFill patternType="solid">
          <fgColor rgb="FFFFFFFF"/>
          <bgColor rgb="FFFFFFFF"/>
        </patternFill>
      </fill>
      <border/>
    </dxf>
    <dxf>
      <font/>
      <fill>
        <patternFill patternType="solid">
          <fgColor rgb="FFEAD1DC"/>
          <bgColor rgb="FFEAD1DC"/>
        </patternFill>
      </fill>
      <border/>
    </dxf>
    <dxf>
      <font/>
      <fill>
        <patternFill patternType="solid">
          <fgColor rgb="FFFFF2CC"/>
          <bgColor rgb="FFFFF2CC"/>
        </patternFill>
      </fill>
      <border/>
    </dxf>
    <dxf>
      <font/>
      <fill>
        <patternFill patternType="solid">
          <fgColor rgb="FFEA9999"/>
          <bgColor rgb="FFEA9999"/>
        </patternFill>
      </fill>
      <border/>
    </dxf>
  </dxfs>
  <tableStyles count="3">
    <tableStyle count="2" pivot="0" name="Nota de criterios de evaluación-style">
      <tableStyleElement dxfId="8" type="firstRowStripe"/>
      <tableStyleElement dxfId="9" type="secondRowStripe"/>
    </tableStyle>
    <tableStyle count="2" pivot="0" name="Nota de criterios de evaluación-style 2">
      <tableStyleElement dxfId="8" type="firstRowStripe"/>
      <tableStyleElement dxfId="10" type="secondRowStripe"/>
    </tableStyle>
    <tableStyle count="2" pivot="0" name="Nota de criterios de evaluación-style 3">
      <tableStyleElement dxfId="8" type="firstRowStripe"/>
      <tableStyleElement dxfId="11"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9.png"/><Relationship Id="rId3" Type="http://schemas.openxmlformats.org/officeDocument/2006/relationships/image" Target="../media/image3.png"/><Relationship Id="rId4" Type="http://schemas.openxmlformats.org/officeDocument/2006/relationships/image" Target="../media/image8.png"/><Relationship Id="rId5" Type="http://schemas.openxmlformats.org/officeDocument/2006/relationships/image" Target="../media/image1.png"/><Relationship Id="rId6" Type="http://schemas.openxmlformats.org/officeDocument/2006/relationships/image" Target="../media/image7.png"/><Relationship Id="rId7"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285750" cy="666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6</xdr:col>
      <xdr:colOff>0</xdr:colOff>
      <xdr:row>1</xdr:row>
      <xdr:rowOff>0</xdr:rowOff>
    </xdr:from>
    <xdr:ext cx="514350" cy="161925"/>
    <xdr:pic>
      <xdr:nvPicPr>
        <xdr:cNvPr id="0" name="image5.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42900" cy="76200"/>
    <xdr:pic>
      <xdr:nvPicPr>
        <xdr:cNvPr id="0" name="image6.png"/>
        <xdr:cNvPicPr preferRelativeResize="0"/>
      </xdr:nvPicPr>
      <xdr:blipFill>
        <a:blip cstate="print" r:embed="rId1"/>
        <a:stretch>
          <a:fillRect/>
        </a:stretch>
      </xdr:blipFill>
      <xdr:spPr>
        <a:prstGeom prst="rect">
          <a:avLst/>
        </a:prstGeom>
        <a:noFill/>
      </xdr:spPr>
    </xdr:pic>
    <xdr:clientData fLocksWithSheet="0"/>
  </xdr:oneCellAnchor>
  <xdr:oneCellAnchor>
    <xdr:from>
      <xdr:col>5</xdr:col>
      <xdr:colOff>0</xdr:colOff>
      <xdr:row>1</xdr:row>
      <xdr:rowOff>0</xdr:rowOff>
    </xdr:from>
    <xdr:ext cx="323850" cy="161925"/>
    <xdr:pic>
      <xdr:nvPicPr>
        <xdr:cNvPr id="0" name="image9.pn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1</xdr:row>
      <xdr:rowOff>0</xdr:rowOff>
    </xdr:from>
    <xdr:ext cx="114300" cy="1619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oneCellAnchor>
    <xdr:from>
      <xdr:col>9</xdr:col>
      <xdr:colOff>0</xdr:colOff>
      <xdr:row>1</xdr:row>
      <xdr:rowOff>0</xdr:rowOff>
    </xdr:from>
    <xdr:ext cx="333375" cy="161925"/>
    <xdr:pic>
      <xdr:nvPicPr>
        <xdr:cNvPr id="0" name="image8.png"/>
        <xdr:cNvPicPr preferRelativeResize="0"/>
      </xdr:nvPicPr>
      <xdr:blipFill>
        <a:blip cstate="print" r:embed="rId4"/>
        <a:stretch>
          <a:fillRect/>
        </a:stretch>
      </xdr:blipFill>
      <xdr:spPr>
        <a:prstGeom prst="rect">
          <a:avLst/>
        </a:prstGeom>
        <a:noFill/>
      </xdr:spPr>
    </xdr:pic>
    <xdr:clientData fLocksWithSheet="0"/>
  </xdr:oneCellAnchor>
  <xdr:oneCellAnchor>
    <xdr:from>
      <xdr:col>12</xdr:col>
      <xdr:colOff>0</xdr:colOff>
      <xdr:row>1</xdr:row>
      <xdr:rowOff>0</xdr:rowOff>
    </xdr:from>
    <xdr:ext cx="123825" cy="161925"/>
    <xdr:pic>
      <xdr:nvPicPr>
        <xdr:cNvPr id="0" name="image1.png"/>
        <xdr:cNvPicPr preferRelativeResize="0"/>
      </xdr:nvPicPr>
      <xdr:blipFill>
        <a:blip cstate="print" r:embed="rId5"/>
        <a:stretch>
          <a:fillRect/>
        </a:stretch>
      </xdr:blipFill>
      <xdr:spPr>
        <a:prstGeom prst="rect">
          <a:avLst/>
        </a:prstGeom>
        <a:noFill/>
      </xdr:spPr>
    </xdr:pic>
    <xdr:clientData fLocksWithSheet="0"/>
  </xdr:oneCellAnchor>
  <xdr:oneCellAnchor>
    <xdr:from>
      <xdr:col>13</xdr:col>
      <xdr:colOff>0</xdr:colOff>
      <xdr:row>1</xdr:row>
      <xdr:rowOff>0</xdr:rowOff>
    </xdr:from>
    <xdr:ext cx="333375" cy="161925"/>
    <xdr:pic>
      <xdr:nvPicPr>
        <xdr:cNvPr id="0" name="image7.png"/>
        <xdr:cNvPicPr preferRelativeResize="0"/>
      </xdr:nvPicPr>
      <xdr:blipFill>
        <a:blip cstate="print" r:embed="rId6"/>
        <a:stretch>
          <a:fillRect/>
        </a:stretch>
      </xdr:blipFill>
      <xdr:spPr>
        <a:prstGeom prst="rect">
          <a:avLst/>
        </a:prstGeom>
        <a:noFill/>
      </xdr:spPr>
    </xdr:pic>
    <xdr:clientData fLocksWithSheet="0"/>
  </xdr:oneCellAnchor>
  <xdr:oneCellAnchor>
    <xdr:from>
      <xdr:col>16</xdr:col>
      <xdr:colOff>0</xdr:colOff>
      <xdr:row>1</xdr:row>
      <xdr:rowOff>0</xdr:rowOff>
    </xdr:from>
    <xdr:ext cx="123825" cy="161925"/>
    <xdr:pic>
      <xdr:nvPicPr>
        <xdr:cNvPr id="0" name="image4.png"/>
        <xdr:cNvPicPr preferRelativeResize="0"/>
      </xdr:nvPicPr>
      <xdr:blipFill>
        <a:blip cstate="print" r:embed="rId7"/>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headerRowCount="0" ref="F8:I54" displayName="Table_1" id="1">
  <tableColumns count="4">
    <tableColumn name="Column1" id="1"/>
    <tableColumn name="Column2" id="2"/>
    <tableColumn name="Column3" id="3"/>
    <tableColumn name="Column4" id="4"/>
  </tableColumns>
  <tableStyleInfo name="Nota de criterios de evaluación-style" showColumnStripes="0" showFirstColumn="1" showLastColumn="1" showRowStripes="1"/>
</table>
</file>

<file path=xl/tables/table2.xml><?xml version="1.0" encoding="utf-8"?>
<table xmlns="http://schemas.openxmlformats.org/spreadsheetml/2006/main" headerRowCount="0" ref="J8:M54" displayName="Table_2" id="2">
  <tableColumns count="4">
    <tableColumn name="Column1" id="1"/>
    <tableColumn name="Column2" id="2"/>
    <tableColumn name="Column3" id="3"/>
    <tableColumn name="Column4" id="4"/>
  </tableColumns>
  <tableStyleInfo name="Nota de criterios de evaluación-style 2" showColumnStripes="0" showFirstColumn="1" showLastColumn="1" showRowStripes="1"/>
</table>
</file>

<file path=xl/tables/table3.xml><?xml version="1.0" encoding="utf-8"?>
<table xmlns="http://schemas.openxmlformats.org/spreadsheetml/2006/main" headerRowCount="0" ref="N8:Q54" displayName="Table_3" id="3">
  <tableColumns count="4">
    <tableColumn name="Column1" id="1"/>
    <tableColumn name="Column2" id="2"/>
    <tableColumn name="Column3" id="3"/>
    <tableColumn name="Column4" id="4"/>
  </tableColumns>
  <tableStyleInfo name="Nota de criterios de evaluación-style 3"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juntadeandalucia.es/boja/2021/507/1"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29"/>
    <col customWidth="1" min="2" max="2" width="14.71"/>
    <col customWidth="1" min="3" max="5" width="10.14"/>
    <col customWidth="1" min="6" max="6" width="133.29"/>
    <col customWidth="1" min="7" max="7" width="34.71"/>
  </cols>
  <sheetData>
    <row r="1" ht="23.25" customHeight="1">
      <c r="A1" s="1" t="s">
        <v>0</v>
      </c>
      <c r="F1" s="2" t="s">
        <v>1</v>
      </c>
      <c r="G1" s="3" t="s">
        <v>2</v>
      </c>
      <c r="H1" s="4"/>
      <c r="I1" s="4"/>
      <c r="J1" s="4"/>
      <c r="K1" s="4"/>
      <c r="L1" s="4"/>
      <c r="M1" s="4"/>
      <c r="N1" s="4"/>
      <c r="O1" s="4"/>
      <c r="P1" s="4"/>
      <c r="Q1" s="4"/>
      <c r="R1" s="4"/>
      <c r="S1" s="4"/>
      <c r="T1" s="4"/>
      <c r="U1" s="4"/>
      <c r="V1" s="4"/>
      <c r="W1" s="4"/>
      <c r="X1" s="4"/>
      <c r="Y1" s="4"/>
      <c r="Z1" s="4"/>
      <c r="AA1" s="4"/>
    </row>
    <row r="2" ht="12.75" customHeight="1">
      <c r="A2" s="5"/>
      <c r="F2" s="6" t="s">
        <v>3</v>
      </c>
      <c r="G2" s="7"/>
      <c r="H2" s="4"/>
      <c r="I2" s="4"/>
      <c r="J2" s="4"/>
      <c r="K2" s="4"/>
      <c r="L2" s="4"/>
      <c r="M2" s="4"/>
      <c r="N2" s="4"/>
      <c r="O2" s="4"/>
      <c r="P2" s="4"/>
      <c r="Q2" s="4"/>
      <c r="R2" s="4"/>
      <c r="S2" s="4"/>
      <c r="T2" s="4"/>
      <c r="U2" s="4"/>
      <c r="V2" s="4"/>
      <c r="W2" s="4"/>
      <c r="X2" s="4"/>
      <c r="Y2" s="4"/>
      <c r="Z2" s="4"/>
      <c r="AA2" s="4"/>
    </row>
    <row r="3" ht="12.75" customHeight="1">
      <c r="H3" s="4"/>
      <c r="I3" s="4"/>
      <c r="J3" s="4"/>
      <c r="K3" s="4"/>
      <c r="L3" s="4"/>
      <c r="M3" s="4"/>
      <c r="N3" s="4"/>
      <c r="O3" s="4"/>
      <c r="P3" s="4"/>
      <c r="Q3" s="4"/>
      <c r="R3" s="4"/>
      <c r="S3" s="4"/>
      <c r="T3" s="4"/>
      <c r="U3" s="4"/>
      <c r="V3" s="4"/>
      <c r="W3" s="4"/>
      <c r="X3" s="4"/>
      <c r="Y3" s="4"/>
      <c r="Z3" s="4"/>
      <c r="AA3" s="4"/>
    </row>
    <row r="4" ht="12.75" customHeight="1">
      <c r="H4" s="4"/>
      <c r="I4" s="4"/>
      <c r="J4" s="4"/>
      <c r="K4" s="4"/>
      <c r="L4" s="4"/>
      <c r="M4" s="4"/>
      <c r="N4" s="4"/>
      <c r="O4" s="4"/>
      <c r="P4" s="4"/>
      <c r="Q4" s="4"/>
      <c r="R4" s="4"/>
      <c r="S4" s="4"/>
      <c r="T4" s="4"/>
      <c r="U4" s="4"/>
      <c r="V4" s="4"/>
      <c r="W4" s="4"/>
      <c r="X4" s="4"/>
      <c r="Y4" s="4"/>
      <c r="Z4" s="4"/>
      <c r="AA4" s="4"/>
    </row>
    <row r="5" ht="12.75" customHeight="1">
      <c r="H5" s="4"/>
      <c r="I5" s="4"/>
      <c r="J5" s="4"/>
      <c r="K5" s="4"/>
      <c r="L5" s="4"/>
      <c r="M5" s="4"/>
      <c r="N5" s="4"/>
      <c r="O5" s="4"/>
      <c r="P5" s="4"/>
      <c r="Q5" s="4"/>
      <c r="R5" s="4"/>
      <c r="S5" s="4"/>
      <c r="T5" s="4"/>
      <c r="U5" s="4"/>
      <c r="V5" s="4"/>
      <c r="W5" s="4"/>
      <c r="X5" s="4"/>
      <c r="Y5" s="4"/>
      <c r="Z5" s="4"/>
      <c r="AA5" s="4"/>
    </row>
    <row r="6" ht="12.75" customHeight="1">
      <c r="A6" s="8" t="s">
        <v>4</v>
      </c>
      <c r="B6" s="9"/>
      <c r="C6" s="10" t="s">
        <v>5</v>
      </c>
      <c r="D6" s="11" t="s">
        <v>6</v>
      </c>
      <c r="E6" s="12" t="s">
        <v>7</v>
      </c>
      <c r="G6" s="9"/>
      <c r="H6" s="4"/>
      <c r="I6" s="4"/>
      <c r="J6" s="4"/>
      <c r="K6" s="4"/>
      <c r="L6" s="4"/>
      <c r="M6" s="4"/>
      <c r="N6" s="4"/>
      <c r="O6" s="4"/>
      <c r="P6" s="4"/>
      <c r="Q6" s="4"/>
      <c r="R6" s="4"/>
      <c r="S6" s="4"/>
      <c r="T6" s="4"/>
      <c r="U6" s="4"/>
      <c r="V6" s="4"/>
      <c r="W6" s="4"/>
      <c r="X6" s="4"/>
      <c r="Y6" s="4"/>
      <c r="Z6" s="4"/>
      <c r="AA6" s="4"/>
    </row>
    <row r="7" ht="12.75" customHeight="1">
      <c r="B7" s="9"/>
      <c r="C7" s="13"/>
      <c r="D7" s="9"/>
      <c r="E7" s="14"/>
      <c r="G7" s="9"/>
      <c r="H7" s="4"/>
      <c r="I7" s="4"/>
      <c r="J7" s="4"/>
      <c r="K7" s="4"/>
      <c r="L7" s="4"/>
      <c r="M7" s="4"/>
      <c r="N7" s="4"/>
      <c r="O7" s="4"/>
      <c r="P7" s="4"/>
      <c r="Q7" s="4"/>
      <c r="R7" s="4"/>
      <c r="S7" s="4"/>
      <c r="T7" s="4"/>
      <c r="U7" s="4"/>
      <c r="V7" s="4"/>
      <c r="W7" s="4"/>
      <c r="X7" s="4"/>
      <c r="Y7" s="4"/>
      <c r="Z7" s="4"/>
      <c r="AA7" s="4"/>
    </row>
    <row r="8" ht="12.75" customHeight="1">
      <c r="A8" s="15"/>
      <c r="B8" s="16"/>
      <c r="C8" s="17"/>
      <c r="D8" s="16"/>
      <c r="E8" s="18"/>
      <c r="F8" s="15"/>
      <c r="G8" s="16"/>
      <c r="H8" s="4"/>
      <c r="I8" s="4"/>
      <c r="J8" s="4"/>
      <c r="K8" s="4"/>
      <c r="L8" s="4"/>
      <c r="M8" s="4"/>
      <c r="N8" s="4"/>
      <c r="O8" s="4"/>
      <c r="P8" s="4"/>
      <c r="Q8" s="4"/>
      <c r="R8" s="4"/>
      <c r="S8" s="4"/>
      <c r="T8" s="4"/>
      <c r="U8" s="4"/>
      <c r="V8" s="4"/>
      <c r="W8" s="4"/>
      <c r="X8" s="4"/>
      <c r="Y8" s="4"/>
      <c r="Z8" s="4"/>
      <c r="AA8" s="4"/>
    </row>
    <row r="9" ht="12.75" customHeight="1">
      <c r="A9" s="19" t="s">
        <v>8</v>
      </c>
      <c r="B9" s="20" t="s">
        <v>9</v>
      </c>
      <c r="C9" s="21">
        <v>0.0189</v>
      </c>
      <c r="D9" s="22" t="s">
        <v>10</v>
      </c>
      <c r="E9" s="23" t="s">
        <v>11</v>
      </c>
      <c r="F9" s="24"/>
      <c r="G9" s="25"/>
      <c r="H9" s="26"/>
    </row>
    <row r="10" ht="12.75" customHeight="1">
      <c r="B10" s="20" t="s">
        <v>9</v>
      </c>
      <c r="C10" s="21">
        <v>0.0189</v>
      </c>
      <c r="D10" s="22" t="s">
        <v>12</v>
      </c>
      <c r="E10" s="27" t="s">
        <v>13</v>
      </c>
      <c r="H10" s="26"/>
    </row>
    <row r="11" ht="12.75" customHeight="1">
      <c r="B11" s="20" t="s">
        <v>14</v>
      </c>
      <c r="C11" s="21">
        <v>0.0378</v>
      </c>
      <c r="D11" s="22" t="s">
        <v>15</v>
      </c>
      <c r="E11" s="23" t="s">
        <v>16</v>
      </c>
      <c r="F11" s="24"/>
      <c r="G11" s="25"/>
      <c r="H11" s="26"/>
    </row>
    <row r="12" ht="12.75" customHeight="1">
      <c r="B12" s="20" t="s">
        <v>14</v>
      </c>
      <c r="C12" s="21">
        <v>0.0278</v>
      </c>
      <c r="D12" s="22" t="s">
        <v>17</v>
      </c>
      <c r="E12" s="23" t="s">
        <v>18</v>
      </c>
      <c r="F12" s="24"/>
      <c r="G12" s="25"/>
      <c r="H12" s="26"/>
    </row>
    <row r="13" ht="12.75" customHeight="1">
      <c r="B13" s="20" t="s">
        <v>14</v>
      </c>
      <c r="C13" s="28">
        <v>0.0278</v>
      </c>
      <c r="D13" s="22" t="s">
        <v>19</v>
      </c>
      <c r="E13" s="23" t="s">
        <v>20</v>
      </c>
      <c r="F13" s="24"/>
      <c r="G13" s="25"/>
      <c r="H13" s="26"/>
    </row>
    <row r="14" ht="12.75" customHeight="1">
      <c r="B14" s="20" t="s">
        <v>21</v>
      </c>
      <c r="C14" s="28">
        <v>0.0278</v>
      </c>
      <c r="D14" s="22" t="s">
        <v>22</v>
      </c>
      <c r="E14" s="23" t="s">
        <v>23</v>
      </c>
      <c r="F14" s="24"/>
      <c r="G14" s="25"/>
      <c r="H14" s="26"/>
    </row>
    <row r="15" ht="12.75" customHeight="1">
      <c r="B15" s="20" t="s">
        <v>21</v>
      </c>
      <c r="C15" s="29">
        <v>0.01</v>
      </c>
      <c r="D15" s="22" t="s">
        <v>24</v>
      </c>
      <c r="E15" s="23" t="s">
        <v>25</v>
      </c>
      <c r="F15" s="24"/>
      <c r="G15" s="25"/>
      <c r="H15" s="26"/>
    </row>
    <row r="16" ht="12.75" customHeight="1">
      <c r="B16" s="20" t="s">
        <v>26</v>
      </c>
      <c r="C16" s="21">
        <v>0.0189</v>
      </c>
      <c r="D16" s="22" t="s">
        <v>27</v>
      </c>
      <c r="E16" s="23" t="s">
        <v>28</v>
      </c>
      <c r="F16" s="24"/>
      <c r="G16" s="25"/>
      <c r="H16" s="26"/>
    </row>
    <row r="17" ht="12.75" customHeight="1">
      <c r="B17" s="20" t="s">
        <v>29</v>
      </c>
      <c r="C17" s="28">
        <v>0.0278</v>
      </c>
      <c r="D17" s="22" t="s">
        <v>30</v>
      </c>
      <c r="E17" s="23" t="s">
        <v>31</v>
      </c>
      <c r="F17" s="24"/>
      <c r="G17" s="25"/>
      <c r="H17" s="26"/>
    </row>
    <row r="18" ht="12.75" customHeight="1">
      <c r="B18" s="20" t="s">
        <v>32</v>
      </c>
      <c r="C18" s="28">
        <v>0.0278</v>
      </c>
      <c r="D18" s="22" t="s">
        <v>33</v>
      </c>
      <c r="E18" s="23" t="s">
        <v>34</v>
      </c>
      <c r="F18" s="24"/>
      <c r="G18" s="25"/>
      <c r="H18" s="26"/>
    </row>
    <row r="19" ht="12.75" customHeight="1">
      <c r="B19" s="20" t="s">
        <v>32</v>
      </c>
      <c r="C19" s="28">
        <v>0.0278</v>
      </c>
      <c r="D19" s="22" t="s">
        <v>35</v>
      </c>
      <c r="E19" s="23" t="s">
        <v>36</v>
      </c>
      <c r="F19" s="24"/>
      <c r="G19" s="25"/>
      <c r="H19" s="26"/>
    </row>
    <row r="20" ht="12.75" customHeight="1">
      <c r="B20" s="20" t="s">
        <v>32</v>
      </c>
      <c r="C20" s="21">
        <v>0.0189</v>
      </c>
      <c r="D20" s="22" t="s">
        <v>37</v>
      </c>
      <c r="E20" s="23" t="s">
        <v>38</v>
      </c>
      <c r="F20" s="24"/>
      <c r="G20" s="25"/>
      <c r="H20" s="26"/>
    </row>
    <row r="21" ht="12.75" customHeight="1">
      <c r="B21" s="20" t="s">
        <v>26</v>
      </c>
      <c r="C21" s="28">
        <v>0.0278</v>
      </c>
      <c r="D21" s="22" t="s">
        <v>39</v>
      </c>
      <c r="E21" s="23" t="s">
        <v>40</v>
      </c>
      <c r="F21" s="24"/>
      <c r="G21" s="25"/>
      <c r="H21" s="26"/>
    </row>
    <row r="22" ht="12.75" customHeight="1">
      <c r="A22" s="30" t="s">
        <v>41</v>
      </c>
      <c r="B22" s="31" t="s">
        <v>42</v>
      </c>
      <c r="C22" s="32">
        <v>0.0189</v>
      </c>
      <c r="D22" s="33" t="s">
        <v>43</v>
      </c>
      <c r="E22" s="34" t="s">
        <v>44</v>
      </c>
      <c r="F22" s="24"/>
      <c r="G22" s="25"/>
      <c r="H22" s="26"/>
    </row>
    <row r="23" ht="12.75" customHeight="1">
      <c r="B23" s="31" t="s">
        <v>45</v>
      </c>
      <c r="C23" s="32">
        <v>0.0378</v>
      </c>
      <c r="D23" s="33" t="s">
        <v>46</v>
      </c>
      <c r="E23" s="34" t="s">
        <v>47</v>
      </c>
      <c r="F23" s="24"/>
      <c r="G23" s="25"/>
      <c r="H23" s="26"/>
    </row>
    <row r="24" ht="12.75" customHeight="1">
      <c r="B24" s="31" t="s">
        <v>45</v>
      </c>
      <c r="C24" s="35">
        <v>0.0278</v>
      </c>
      <c r="D24" s="33" t="s">
        <v>48</v>
      </c>
      <c r="E24" s="34" t="s">
        <v>49</v>
      </c>
      <c r="F24" s="24"/>
      <c r="G24" s="25"/>
      <c r="H24" s="26"/>
    </row>
    <row r="25" ht="12.75" customHeight="1">
      <c r="B25" s="31" t="s">
        <v>50</v>
      </c>
      <c r="C25" s="35">
        <v>0.0278</v>
      </c>
      <c r="D25" s="33" t="s">
        <v>51</v>
      </c>
      <c r="E25" s="34" t="s">
        <v>52</v>
      </c>
      <c r="F25" s="24"/>
      <c r="G25" s="25"/>
      <c r="H25" s="26"/>
    </row>
    <row r="26" ht="12.75" customHeight="1">
      <c r="B26" s="31" t="s">
        <v>50</v>
      </c>
      <c r="C26" s="32">
        <v>0.0189</v>
      </c>
      <c r="D26" s="33" t="s">
        <v>53</v>
      </c>
      <c r="E26" s="34" t="s">
        <v>54</v>
      </c>
      <c r="F26" s="24"/>
      <c r="G26" s="25"/>
      <c r="H26" s="26"/>
    </row>
    <row r="27" ht="12.75" customHeight="1">
      <c r="B27" s="31" t="s">
        <v>50</v>
      </c>
      <c r="C27" s="32">
        <v>0.0189</v>
      </c>
      <c r="D27" s="33" t="s">
        <v>55</v>
      </c>
      <c r="E27" s="34" t="s">
        <v>56</v>
      </c>
      <c r="F27" s="24"/>
      <c r="G27" s="25"/>
      <c r="H27" s="26"/>
    </row>
    <row r="28" ht="12.75" customHeight="1">
      <c r="B28" s="31" t="s">
        <v>57</v>
      </c>
      <c r="C28" s="32">
        <v>0.0289</v>
      </c>
      <c r="D28" s="33" t="s">
        <v>58</v>
      </c>
      <c r="E28" s="34" t="s">
        <v>59</v>
      </c>
      <c r="F28" s="24"/>
      <c r="G28" s="25"/>
      <c r="H28" s="26"/>
    </row>
    <row r="29" ht="12.75" customHeight="1">
      <c r="B29" s="31" t="s">
        <v>60</v>
      </c>
      <c r="C29" s="32">
        <v>0.0261</v>
      </c>
      <c r="D29" s="33" t="s">
        <v>61</v>
      </c>
      <c r="E29" s="34" t="s">
        <v>62</v>
      </c>
      <c r="F29" s="24"/>
      <c r="G29" s="25"/>
      <c r="H29" s="26"/>
    </row>
    <row r="30" ht="12.75" customHeight="1">
      <c r="B30" s="31" t="s">
        <v>60</v>
      </c>
      <c r="C30" s="32">
        <v>0.0189</v>
      </c>
      <c r="D30" s="33" t="s">
        <v>63</v>
      </c>
      <c r="E30" s="34" t="s">
        <v>64</v>
      </c>
      <c r="F30" s="24"/>
      <c r="G30" s="25"/>
      <c r="H30" s="26"/>
    </row>
    <row r="31" ht="12.75" customHeight="1">
      <c r="B31" s="31" t="s">
        <v>57</v>
      </c>
      <c r="C31" s="32">
        <v>0.0189</v>
      </c>
      <c r="D31" s="33" t="s">
        <v>65</v>
      </c>
      <c r="E31" s="34" t="s">
        <v>66</v>
      </c>
      <c r="F31" s="24"/>
      <c r="G31" s="25"/>
      <c r="H31" s="26"/>
    </row>
    <row r="32" ht="12.75" customHeight="1">
      <c r="B32" s="31" t="s">
        <v>60</v>
      </c>
      <c r="C32" s="32">
        <v>0.0278</v>
      </c>
      <c r="D32" s="33" t="s">
        <v>67</v>
      </c>
      <c r="E32" s="34" t="s">
        <v>68</v>
      </c>
      <c r="F32" s="24"/>
      <c r="G32" s="25"/>
      <c r="H32" s="26"/>
    </row>
    <row r="33" ht="12.75" customHeight="1">
      <c r="B33" s="31" t="s">
        <v>69</v>
      </c>
      <c r="C33" s="32">
        <v>0.0189</v>
      </c>
      <c r="D33" s="33" t="s">
        <v>70</v>
      </c>
      <c r="E33" s="34" t="s">
        <v>71</v>
      </c>
      <c r="F33" s="24"/>
      <c r="G33" s="25"/>
      <c r="H33" s="26"/>
    </row>
    <row r="34" ht="12.75" customHeight="1">
      <c r="B34" s="31" t="s">
        <v>69</v>
      </c>
      <c r="C34" s="32">
        <v>0.017</v>
      </c>
      <c r="D34" s="33" t="s">
        <v>72</v>
      </c>
      <c r="E34" s="34" t="s">
        <v>73</v>
      </c>
      <c r="F34" s="24"/>
      <c r="G34" s="25"/>
      <c r="H34" s="26"/>
    </row>
    <row r="35" ht="12.75" customHeight="1">
      <c r="B35" s="31" t="s">
        <v>74</v>
      </c>
      <c r="C35" s="32">
        <v>0.0189</v>
      </c>
      <c r="D35" s="33" t="s">
        <v>75</v>
      </c>
      <c r="E35" s="34" t="s">
        <v>76</v>
      </c>
      <c r="F35" s="24"/>
      <c r="G35" s="25"/>
      <c r="H35" s="26"/>
    </row>
    <row r="36" ht="12.75" customHeight="1">
      <c r="B36" s="31" t="s">
        <v>69</v>
      </c>
      <c r="C36" s="32">
        <v>0.0189</v>
      </c>
      <c r="D36" s="33" t="s">
        <v>77</v>
      </c>
      <c r="E36" s="34" t="s">
        <v>78</v>
      </c>
      <c r="F36" s="24"/>
      <c r="G36" s="25"/>
      <c r="H36" s="26"/>
    </row>
    <row r="37" ht="12.75" customHeight="1">
      <c r="B37" s="31" t="s">
        <v>69</v>
      </c>
      <c r="C37" s="32">
        <v>0.0189</v>
      </c>
      <c r="D37" s="33" t="s">
        <v>79</v>
      </c>
      <c r="E37" s="34" t="s">
        <v>80</v>
      </c>
      <c r="F37" s="24"/>
      <c r="G37" s="25"/>
      <c r="H37" s="26"/>
    </row>
    <row r="38" ht="12.75" customHeight="1">
      <c r="B38" s="31" t="s">
        <v>69</v>
      </c>
      <c r="C38" s="36">
        <v>0.01</v>
      </c>
      <c r="D38" s="33" t="s">
        <v>81</v>
      </c>
      <c r="E38" s="34" t="s">
        <v>82</v>
      </c>
      <c r="F38" s="24"/>
      <c r="G38" s="25"/>
      <c r="H38" s="26"/>
    </row>
    <row r="39" ht="12.75" customHeight="1">
      <c r="B39" s="31" t="s">
        <v>69</v>
      </c>
      <c r="C39" s="36">
        <v>0.01</v>
      </c>
      <c r="D39" s="33" t="s">
        <v>83</v>
      </c>
      <c r="E39" s="34" t="s">
        <v>84</v>
      </c>
      <c r="F39" s="24"/>
      <c r="G39" s="25"/>
      <c r="H39" s="26"/>
    </row>
    <row r="40" ht="12.75" customHeight="1">
      <c r="B40" s="31" t="s">
        <v>69</v>
      </c>
      <c r="C40" s="36">
        <v>0.01</v>
      </c>
      <c r="D40" s="33" t="s">
        <v>85</v>
      </c>
      <c r="E40" s="34" t="s">
        <v>86</v>
      </c>
      <c r="F40" s="24"/>
      <c r="G40" s="25"/>
      <c r="H40" s="26"/>
    </row>
    <row r="41" ht="12.75" customHeight="1">
      <c r="A41" s="37" t="s">
        <v>87</v>
      </c>
      <c r="B41" s="38" t="s">
        <v>88</v>
      </c>
      <c r="C41" s="39">
        <v>0.0189</v>
      </c>
      <c r="D41" s="40" t="s">
        <v>89</v>
      </c>
      <c r="E41" s="41" t="s">
        <v>90</v>
      </c>
      <c r="F41" s="24"/>
      <c r="G41" s="25"/>
    </row>
    <row r="42" ht="12.75" customHeight="1">
      <c r="B42" s="38" t="s">
        <v>88</v>
      </c>
      <c r="C42" s="42">
        <v>0.01</v>
      </c>
      <c r="D42" s="40" t="s">
        <v>91</v>
      </c>
      <c r="E42" s="41" t="s">
        <v>92</v>
      </c>
      <c r="F42" s="24"/>
      <c r="G42" s="25"/>
    </row>
    <row r="43" ht="12.75" customHeight="1">
      <c r="B43" s="43" t="s">
        <v>93</v>
      </c>
      <c r="C43" s="44">
        <v>0.0189</v>
      </c>
      <c r="D43" s="45" t="s">
        <v>94</v>
      </c>
      <c r="E43" s="46" t="s">
        <v>95</v>
      </c>
    </row>
    <row r="44" ht="12.75" customHeight="1">
      <c r="B44" s="43" t="s">
        <v>93</v>
      </c>
      <c r="C44" s="44">
        <v>0.0189</v>
      </c>
      <c r="D44" s="45" t="s">
        <v>96</v>
      </c>
      <c r="E44" s="46" t="s">
        <v>97</v>
      </c>
    </row>
    <row r="45" ht="12.75" customHeight="1">
      <c r="B45" s="43" t="s">
        <v>93</v>
      </c>
      <c r="C45" s="44">
        <v>0.0189</v>
      </c>
      <c r="D45" s="45" t="s">
        <v>98</v>
      </c>
      <c r="E45" s="46" t="s">
        <v>99</v>
      </c>
    </row>
    <row r="46" ht="12.75" customHeight="1">
      <c r="B46" s="43" t="s">
        <v>93</v>
      </c>
      <c r="C46" s="47">
        <v>0.01</v>
      </c>
      <c r="D46" s="45" t="s">
        <v>100</v>
      </c>
      <c r="E46" s="46" t="s">
        <v>101</v>
      </c>
    </row>
    <row r="47" ht="12.75" customHeight="1">
      <c r="B47" s="43" t="s">
        <v>93</v>
      </c>
      <c r="C47" s="44">
        <v>0.0189</v>
      </c>
      <c r="D47" s="45" t="s">
        <v>102</v>
      </c>
      <c r="E47" s="46" t="s">
        <v>103</v>
      </c>
    </row>
    <row r="48" ht="12.75" customHeight="1">
      <c r="B48" s="43" t="s">
        <v>93</v>
      </c>
      <c r="C48" s="44">
        <v>0.0189</v>
      </c>
      <c r="D48" s="45" t="s">
        <v>104</v>
      </c>
      <c r="E48" s="46" t="s">
        <v>105</v>
      </c>
    </row>
    <row r="49" ht="12.75" customHeight="1">
      <c r="B49" s="43" t="s">
        <v>106</v>
      </c>
      <c r="C49" s="44">
        <v>0.0178</v>
      </c>
      <c r="D49" s="45" t="s">
        <v>107</v>
      </c>
      <c r="E49" s="46" t="s">
        <v>108</v>
      </c>
    </row>
    <row r="50" ht="12.75" customHeight="1">
      <c r="B50" s="43" t="s">
        <v>106</v>
      </c>
      <c r="C50" s="44">
        <v>0.025</v>
      </c>
      <c r="D50" s="45" t="s">
        <v>109</v>
      </c>
      <c r="E50" s="46" t="s">
        <v>110</v>
      </c>
    </row>
    <row r="51" ht="12.75" customHeight="1">
      <c r="B51" s="43" t="s">
        <v>106</v>
      </c>
      <c r="C51" s="44">
        <v>0.0189</v>
      </c>
      <c r="D51" s="45" t="s">
        <v>111</v>
      </c>
      <c r="E51" s="46" t="s">
        <v>112</v>
      </c>
    </row>
    <row r="52" ht="12.75" customHeight="1">
      <c r="B52" s="43" t="s">
        <v>106</v>
      </c>
      <c r="C52" s="44">
        <v>0.0189</v>
      </c>
      <c r="D52" s="45" t="s">
        <v>113</v>
      </c>
      <c r="E52" s="46" t="s">
        <v>114</v>
      </c>
    </row>
    <row r="53" ht="12.75" customHeight="1">
      <c r="B53" s="43" t="s">
        <v>106</v>
      </c>
      <c r="C53" s="44">
        <v>0.0189</v>
      </c>
      <c r="D53" s="45" t="s">
        <v>115</v>
      </c>
      <c r="E53" s="46" t="s">
        <v>116</v>
      </c>
    </row>
    <row r="54" ht="12.75" customHeight="1">
      <c r="B54" s="43" t="s">
        <v>106</v>
      </c>
      <c r="C54" s="44">
        <v>0.0189</v>
      </c>
      <c r="D54" s="45" t="s">
        <v>117</v>
      </c>
      <c r="E54" s="46" t="s">
        <v>118</v>
      </c>
    </row>
    <row r="55" ht="12.75" customHeight="1">
      <c r="B55" s="43" t="s">
        <v>106</v>
      </c>
      <c r="C55" s="44">
        <v>0.0189</v>
      </c>
      <c r="D55" s="45" t="s">
        <v>119</v>
      </c>
      <c r="E55" s="46" t="s">
        <v>120</v>
      </c>
    </row>
    <row r="56" ht="12.75" customHeight="1">
      <c r="B56" s="43" t="s">
        <v>106</v>
      </c>
      <c r="C56" s="44">
        <v>0.018</v>
      </c>
      <c r="D56" s="45" t="s">
        <v>121</v>
      </c>
      <c r="E56" s="46" t="s">
        <v>122</v>
      </c>
    </row>
    <row r="57" ht="12.75" customHeight="1">
      <c r="A57" s="48"/>
      <c r="B57" s="48"/>
      <c r="C57" s="49"/>
      <c r="G57" s="50"/>
    </row>
    <row r="58" ht="18.75" customHeight="1">
      <c r="A58" s="48"/>
      <c r="B58" s="51" t="s">
        <v>123</v>
      </c>
      <c r="C58" s="52">
        <f>SUM(C9:C56)</f>
        <v>1</v>
      </c>
      <c r="D58" s="53">
        <f>COUNTA(D9:D56)</f>
        <v>48</v>
      </c>
      <c r="E58" s="49"/>
      <c r="G58" s="50"/>
    </row>
    <row r="59" ht="12.75" customHeight="1">
      <c r="C59" s="54"/>
      <c r="E59" s="55" t="str">
        <f>C59</f>
        <v/>
      </c>
      <c r="G59" s="50"/>
    </row>
    <row r="60" ht="12.75" customHeight="1">
      <c r="C60" s="54"/>
      <c r="G60" s="50"/>
    </row>
    <row r="61" ht="12.75" customHeight="1">
      <c r="C61" s="54"/>
      <c r="G61" s="50"/>
    </row>
    <row r="62" ht="12.75" customHeight="1">
      <c r="C62" s="54"/>
      <c r="F62" s="26"/>
      <c r="G62" s="50"/>
    </row>
    <row r="63" ht="12.75" customHeight="1">
      <c r="C63" s="54"/>
      <c r="G63" s="50"/>
    </row>
    <row r="64" ht="12.75" customHeight="1">
      <c r="C64" s="54"/>
      <c r="G64" s="50"/>
    </row>
    <row r="65" ht="12.75" customHeight="1">
      <c r="C65" s="54"/>
      <c r="G65" s="50"/>
    </row>
    <row r="66" ht="12.75" customHeight="1">
      <c r="C66" s="54"/>
      <c r="G66" s="50"/>
    </row>
    <row r="67" ht="12.75" customHeight="1">
      <c r="C67" s="54"/>
      <c r="G67" s="50"/>
    </row>
    <row r="68" ht="12.75" customHeight="1">
      <c r="C68" s="54"/>
      <c r="G68" s="50"/>
    </row>
    <row r="69" ht="12.75" customHeight="1">
      <c r="C69" s="54"/>
      <c r="G69" s="50"/>
    </row>
    <row r="70" ht="12.75" customHeight="1">
      <c r="C70" s="54"/>
      <c r="G70" s="50"/>
    </row>
    <row r="71" ht="12.75" customHeight="1">
      <c r="C71" s="54"/>
      <c r="G71" s="50"/>
    </row>
    <row r="72" ht="12.75" customHeight="1">
      <c r="C72" s="54"/>
      <c r="G72" s="50"/>
    </row>
    <row r="73" ht="12.75" customHeight="1">
      <c r="C73" s="54"/>
      <c r="G73" s="50"/>
    </row>
    <row r="74" ht="12.75" customHeight="1">
      <c r="C74" s="54"/>
      <c r="G74" s="50"/>
    </row>
    <row r="75" ht="12.75" customHeight="1">
      <c r="C75" s="54"/>
      <c r="G75" s="50"/>
    </row>
    <row r="76" ht="12.75" customHeight="1">
      <c r="C76" s="54"/>
      <c r="G76" s="50"/>
    </row>
    <row r="77" ht="12.75" customHeight="1">
      <c r="C77" s="54"/>
      <c r="G77" s="50"/>
    </row>
    <row r="78" ht="12.75" customHeight="1">
      <c r="C78" s="54"/>
      <c r="G78" s="50"/>
    </row>
    <row r="79" ht="12.75" customHeight="1">
      <c r="C79" s="54"/>
      <c r="G79" s="50"/>
    </row>
    <row r="80" ht="12.75" customHeight="1">
      <c r="C80" s="54"/>
      <c r="G80" s="50"/>
    </row>
    <row r="81" ht="12.75" customHeight="1">
      <c r="C81" s="54"/>
      <c r="G81" s="50"/>
    </row>
    <row r="82" ht="12.75" customHeight="1">
      <c r="C82" s="54"/>
      <c r="G82" s="50"/>
    </row>
    <row r="83" ht="12.75" customHeight="1">
      <c r="C83" s="54"/>
      <c r="G83" s="50"/>
    </row>
    <row r="84" ht="12.75" customHeight="1">
      <c r="C84" s="54"/>
      <c r="G84" s="50"/>
    </row>
    <row r="85" ht="12.75" customHeight="1">
      <c r="C85" s="54"/>
      <c r="G85" s="50"/>
    </row>
    <row r="86" ht="12.75" customHeight="1">
      <c r="C86" s="54"/>
      <c r="G86" s="50"/>
    </row>
    <row r="87" ht="12.75" customHeight="1">
      <c r="C87" s="54"/>
      <c r="G87" s="50"/>
    </row>
    <row r="88" ht="12.75" customHeight="1">
      <c r="C88" s="54"/>
      <c r="G88" s="50"/>
    </row>
    <row r="89" ht="12.75" customHeight="1">
      <c r="C89" s="54"/>
      <c r="G89" s="50"/>
    </row>
    <row r="90" ht="12.75" customHeight="1">
      <c r="C90" s="54"/>
      <c r="G90" s="50"/>
    </row>
    <row r="91" ht="12.75" customHeight="1">
      <c r="C91" s="54"/>
      <c r="G91" s="50"/>
    </row>
    <row r="92" ht="12.75" customHeight="1">
      <c r="C92" s="54"/>
      <c r="G92" s="50"/>
    </row>
    <row r="93" ht="12.75" customHeight="1">
      <c r="C93" s="54"/>
      <c r="G93" s="50"/>
    </row>
    <row r="94" ht="12.75" customHeight="1">
      <c r="C94" s="54"/>
      <c r="G94" s="50"/>
    </row>
    <row r="95" ht="12.75" customHeight="1">
      <c r="C95" s="54"/>
      <c r="G95" s="50"/>
    </row>
    <row r="96" ht="12.75" customHeight="1">
      <c r="C96" s="54"/>
      <c r="G96" s="50"/>
    </row>
    <row r="97" ht="12.75" customHeight="1">
      <c r="C97" s="54"/>
      <c r="G97" s="50"/>
    </row>
    <row r="98" ht="12.75" customHeight="1">
      <c r="C98" s="54"/>
      <c r="G98" s="50"/>
    </row>
    <row r="99" ht="12.75" customHeight="1">
      <c r="C99" s="54"/>
      <c r="G99" s="50"/>
    </row>
    <row r="100" ht="12.75" customHeight="1">
      <c r="C100" s="54"/>
      <c r="G100" s="50"/>
    </row>
    <row r="101" ht="12.75" customHeight="1">
      <c r="C101" s="54"/>
      <c r="G101" s="50"/>
    </row>
    <row r="102" ht="12.75" customHeight="1">
      <c r="C102" s="54"/>
      <c r="G102" s="50"/>
    </row>
    <row r="103" ht="12.75" customHeight="1">
      <c r="C103" s="54"/>
      <c r="G103" s="50"/>
    </row>
    <row r="104" ht="12.75" customHeight="1">
      <c r="C104" s="54"/>
      <c r="G104" s="50"/>
    </row>
    <row r="105" ht="12.75" customHeight="1">
      <c r="C105" s="54"/>
      <c r="G105" s="50"/>
    </row>
    <row r="106" ht="12.75" customHeight="1">
      <c r="C106" s="54"/>
      <c r="G106" s="50"/>
    </row>
    <row r="107" ht="12.75" customHeight="1">
      <c r="C107" s="54"/>
      <c r="G107" s="50"/>
    </row>
    <row r="108" ht="12.75" customHeight="1">
      <c r="C108" s="54"/>
      <c r="G108" s="50"/>
    </row>
    <row r="109" ht="12.75" customHeight="1">
      <c r="C109" s="54"/>
      <c r="G109" s="50"/>
    </row>
    <row r="110" ht="12.75" customHeight="1">
      <c r="C110" s="54"/>
      <c r="G110" s="50"/>
    </row>
    <row r="111" ht="12.75" customHeight="1">
      <c r="C111" s="54"/>
      <c r="G111" s="50"/>
    </row>
    <row r="112" ht="12.75" customHeight="1">
      <c r="C112" s="54"/>
      <c r="G112" s="50"/>
    </row>
    <row r="113" ht="12.75" customHeight="1">
      <c r="C113" s="54"/>
      <c r="G113" s="50"/>
    </row>
    <row r="114" ht="12.75" customHeight="1">
      <c r="C114" s="54"/>
      <c r="G114" s="50"/>
    </row>
    <row r="115" ht="12.75" customHeight="1">
      <c r="C115" s="54"/>
      <c r="G115" s="50"/>
    </row>
    <row r="116" ht="12.75" customHeight="1">
      <c r="C116" s="54"/>
      <c r="G116" s="50"/>
    </row>
    <row r="117" ht="12.75" customHeight="1">
      <c r="C117" s="54"/>
      <c r="G117" s="50"/>
    </row>
    <row r="118" ht="12.75" customHeight="1">
      <c r="C118" s="54"/>
      <c r="G118" s="50"/>
    </row>
    <row r="119" ht="12.75" customHeight="1">
      <c r="C119" s="54"/>
      <c r="G119" s="50"/>
    </row>
    <row r="120" ht="12.75" customHeight="1">
      <c r="C120" s="54"/>
      <c r="G120" s="50"/>
    </row>
    <row r="121" ht="12.75" customHeight="1">
      <c r="C121" s="54"/>
      <c r="G121" s="50"/>
    </row>
    <row r="122" ht="12.75" customHeight="1">
      <c r="C122" s="54"/>
      <c r="G122" s="50"/>
    </row>
    <row r="123" ht="12.75" customHeight="1">
      <c r="C123" s="54"/>
      <c r="G123" s="50"/>
    </row>
    <row r="124" ht="12.75" customHeight="1">
      <c r="C124" s="54"/>
      <c r="G124" s="50"/>
    </row>
    <row r="125" ht="12.75" customHeight="1">
      <c r="C125" s="54"/>
      <c r="G125" s="50"/>
    </row>
    <row r="126" ht="12.75" customHeight="1">
      <c r="C126" s="54"/>
      <c r="G126" s="50"/>
    </row>
    <row r="127" ht="12.75" customHeight="1">
      <c r="C127" s="54"/>
      <c r="G127" s="50"/>
    </row>
    <row r="128" ht="12.75" customHeight="1">
      <c r="C128" s="54"/>
      <c r="G128" s="50"/>
    </row>
    <row r="129" ht="12.75" customHeight="1">
      <c r="C129" s="54"/>
      <c r="G129" s="50"/>
    </row>
    <row r="130" ht="12.75" customHeight="1">
      <c r="C130" s="54"/>
      <c r="G130" s="50"/>
    </row>
    <row r="131" ht="12.75" customHeight="1">
      <c r="C131" s="54"/>
      <c r="G131" s="50"/>
    </row>
    <row r="132" ht="12.75" customHeight="1">
      <c r="C132" s="54"/>
      <c r="G132" s="50"/>
    </row>
    <row r="133" ht="12.75" customHeight="1">
      <c r="C133" s="54"/>
      <c r="G133" s="50"/>
    </row>
    <row r="134" ht="12.75" customHeight="1">
      <c r="C134" s="54"/>
      <c r="G134" s="50"/>
    </row>
    <row r="135" ht="12.75" customHeight="1">
      <c r="C135" s="54"/>
      <c r="G135" s="50"/>
    </row>
    <row r="136" ht="12.75" customHeight="1">
      <c r="C136" s="54"/>
      <c r="G136" s="50"/>
    </row>
    <row r="137" ht="12.75" customHeight="1">
      <c r="C137" s="54"/>
      <c r="G137" s="50"/>
    </row>
    <row r="138" ht="12.75" customHeight="1">
      <c r="C138" s="54"/>
      <c r="G138" s="50"/>
    </row>
    <row r="139" ht="12.75" customHeight="1">
      <c r="C139" s="54"/>
      <c r="G139" s="50"/>
    </row>
    <row r="140" ht="12.75" customHeight="1">
      <c r="C140" s="54"/>
      <c r="G140" s="50"/>
    </row>
    <row r="141" ht="12.75" customHeight="1">
      <c r="C141" s="54"/>
      <c r="G141" s="50"/>
    </row>
    <row r="142" ht="12.75" customHeight="1">
      <c r="C142" s="54"/>
      <c r="G142" s="50"/>
    </row>
    <row r="143" ht="12.75" customHeight="1">
      <c r="C143" s="54"/>
      <c r="G143" s="50"/>
    </row>
    <row r="144" ht="12.75" customHeight="1">
      <c r="C144" s="54"/>
      <c r="G144" s="50"/>
    </row>
    <row r="145" ht="12.75" customHeight="1">
      <c r="C145" s="54"/>
      <c r="G145" s="50"/>
    </row>
    <row r="146" ht="12.75" customHeight="1">
      <c r="C146" s="54"/>
      <c r="G146" s="50"/>
    </row>
    <row r="147" ht="12.75" customHeight="1">
      <c r="C147" s="54"/>
      <c r="G147" s="50"/>
    </row>
    <row r="148" ht="12.75" customHeight="1">
      <c r="C148" s="54"/>
      <c r="G148" s="50"/>
    </row>
    <row r="149" ht="12.75" customHeight="1">
      <c r="C149" s="54"/>
      <c r="G149" s="50"/>
    </row>
    <row r="150" ht="12.75" customHeight="1">
      <c r="C150" s="54"/>
      <c r="G150" s="50"/>
    </row>
    <row r="151" ht="12.75" customHeight="1">
      <c r="C151" s="54"/>
      <c r="G151" s="50"/>
    </row>
    <row r="152" ht="12.75" customHeight="1">
      <c r="C152" s="54"/>
      <c r="G152" s="50"/>
    </row>
    <row r="153" ht="12.75" customHeight="1">
      <c r="C153" s="54"/>
      <c r="G153" s="50"/>
    </row>
    <row r="154" ht="12.75" customHeight="1">
      <c r="C154" s="54"/>
      <c r="G154" s="50"/>
    </row>
    <row r="155" ht="12.75" customHeight="1">
      <c r="C155" s="54"/>
      <c r="G155" s="50"/>
    </row>
    <row r="156" ht="12.75" customHeight="1">
      <c r="C156" s="54"/>
      <c r="G156" s="50"/>
    </row>
    <row r="157" ht="12.75" customHeight="1">
      <c r="C157" s="54"/>
      <c r="G157" s="50"/>
    </row>
    <row r="158" ht="12.75" customHeight="1">
      <c r="C158" s="54"/>
      <c r="G158" s="50"/>
    </row>
    <row r="159" ht="12.75" customHeight="1">
      <c r="C159" s="54"/>
      <c r="G159" s="50"/>
    </row>
    <row r="160" ht="12.75" customHeight="1">
      <c r="C160" s="54"/>
      <c r="G160" s="50"/>
    </row>
    <row r="161" ht="12.75" customHeight="1">
      <c r="C161" s="54"/>
      <c r="G161" s="50"/>
    </row>
    <row r="162" ht="12.75" customHeight="1">
      <c r="C162" s="54"/>
      <c r="G162" s="50"/>
    </row>
    <row r="163" ht="12.75" customHeight="1">
      <c r="C163" s="54"/>
      <c r="G163" s="50"/>
    </row>
    <row r="164" ht="12.75" customHeight="1">
      <c r="C164" s="54"/>
      <c r="G164" s="50"/>
    </row>
    <row r="165" ht="12.75" customHeight="1">
      <c r="C165" s="54"/>
      <c r="G165" s="50"/>
    </row>
    <row r="166" ht="12.75" customHeight="1">
      <c r="C166" s="54"/>
      <c r="G166" s="50"/>
    </row>
    <row r="167" ht="12.75" customHeight="1">
      <c r="C167" s="54"/>
      <c r="G167" s="50"/>
    </row>
    <row r="168" ht="12.75" customHeight="1">
      <c r="C168" s="54"/>
      <c r="G168" s="50"/>
    </row>
    <row r="169" ht="12.75" customHeight="1">
      <c r="C169" s="54"/>
      <c r="G169" s="50"/>
    </row>
    <row r="170" ht="12.75" customHeight="1">
      <c r="C170" s="54"/>
      <c r="G170" s="50"/>
    </row>
    <row r="171" ht="12.75" customHeight="1">
      <c r="C171" s="54"/>
      <c r="G171" s="50"/>
    </row>
    <row r="172" ht="12.75" customHeight="1">
      <c r="C172" s="54"/>
      <c r="G172" s="50"/>
    </row>
    <row r="173" ht="12.75" customHeight="1">
      <c r="C173" s="54"/>
      <c r="G173" s="50"/>
    </row>
    <row r="174" ht="12.75" customHeight="1">
      <c r="C174" s="54"/>
      <c r="G174" s="50"/>
    </row>
    <row r="175" ht="12.75" customHeight="1">
      <c r="C175" s="54"/>
      <c r="G175" s="50"/>
    </row>
    <row r="176" ht="12.75" customHeight="1">
      <c r="C176" s="54"/>
      <c r="G176" s="50"/>
    </row>
    <row r="177" ht="12.75" customHeight="1">
      <c r="C177" s="54"/>
      <c r="G177" s="50"/>
    </row>
    <row r="178" ht="12.75" customHeight="1">
      <c r="C178" s="54"/>
      <c r="G178" s="50"/>
    </row>
    <row r="179" ht="12.75" customHeight="1">
      <c r="C179" s="54"/>
      <c r="G179" s="50"/>
    </row>
    <row r="180" ht="12.75" customHeight="1">
      <c r="C180" s="54"/>
      <c r="G180" s="50"/>
    </row>
    <row r="181" ht="12.75" customHeight="1">
      <c r="C181" s="54"/>
      <c r="G181" s="50"/>
    </row>
    <row r="182" ht="12.75" customHeight="1">
      <c r="C182" s="54"/>
      <c r="G182" s="50"/>
    </row>
    <row r="183" ht="12.75" customHeight="1">
      <c r="C183" s="54"/>
      <c r="G183" s="50"/>
    </row>
    <row r="184" ht="12.75" customHeight="1">
      <c r="C184" s="54"/>
      <c r="G184" s="50"/>
    </row>
    <row r="185" ht="12.75" customHeight="1">
      <c r="C185" s="54"/>
      <c r="G185" s="50"/>
    </row>
    <row r="186" ht="12.75" customHeight="1">
      <c r="C186" s="54"/>
      <c r="G186" s="50"/>
    </row>
    <row r="187" ht="12.75" customHeight="1">
      <c r="C187" s="54"/>
      <c r="G187" s="50"/>
    </row>
    <row r="188" ht="12.75" customHeight="1">
      <c r="C188" s="54"/>
      <c r="G188" s="50"/>
    </row>
    <row r="189" ht="12.75" customHeight="1">
      <c r="C189" s="54"/>
      <c r="G189" s="50"/>
    </row>
    <row r="190" ht="12.75" customHeight="1">
      <c r="C190" s="54"/>
      <c r="G190" s="50"/>
    </row>
    <row r="191" ht="12.75" customHeight="1">
      <c r="C191" s="54"/>
      <c r="G191" s="50"/>
    </row>
    <row r="192" ht="12.75" customHeight="1">
      <c r="C192" s="54"/>
      <c r="G192" s="50"/>
    </row>
    <row r="193" ht="12.75" customHeight="1">
      <c r="C193" s="54"/>
      <c r="G193" s="50"/>
    </row>
    <row r="194" ht="12.75" customHeight="1">
      <c r="C194" s="54"/>
      <c r="G194" s="50"/>
    </row>
    <row r="195" ht="12.75" customHeight="1">
      <c r="C195" s="54"/>
      <c r="G195" s="50"/>
    </row>
    <row r="196" ht="12.75" customHeight="1">
      <c r="C196" s="54"/>
      <c r="G196" s="50"/>
    </row>
    <row r="197" ht="12.75" customHeight="1">
      <c r="C197" s="54"/>
      <c r="G197" s="50"/>
    </row>
    <row r="198" ht="12.75" customHeight="1">
      <c r="C198" s="54"/>
      <c r="G198" s="50"/>
    </row>
    <row r="199" ht="12.75" customHeight="1">
      <c r="C199" s="54"/>
      <c r="G199" s="50"/>
    </row>
    <row r="200" ht="12.75" customHeight="1">
      <c r="C200" s="54"/>
      <c r="G200" s="50"/>
    </row>
    <row r="201" ht="12.75" customHeight="1">
      <c r="C201" s="54"/>
      <c r="G201" s="50"/>
    </row>
    <row r="202" ht="12.75" customHeight="1">
      <c r="C202" s="54"/>
      <c r="G202" s="50"/>
    </row>
    <row r="203" ht="12.75" customHeight="1">
      <c r="C203" s="54"/>
      <c r="G203" s="50"/>
    </row>
    <row r="204" ht="12.75" customHeight="1">
      <c r="C204" s="54"/>
      <c r="G204" s="50"/>
    </row>
    <row r="205" ht="12.75" customHeight="1">
      <c r="C205" s="54"/>
      <c r="G205" s="50"/>
    </row>
    <row r="206" ht="12.75" customHeight="1">
      <c r="C206" s="54"/>
      <c r="G206" s="50"/>
    </row>
    <row r="207" ht="12.75" customHeight="1">
      <c r="C207" s="54"/>
      <c r="G207" s="50"/>
    </row>
    <row r="208" ht="12.75" customHeight="1">
      <c r="C208" s="54"/>
      <c r="G208" s="50"/>
    </row>
    <row r="209" ht="12.75" customHeight="1">
      <c r="C209" s="54"/>
      <c r="G209" s="50"/>
    </row>
    <row r="210" ht="12.75" customHeight="1">
      <c r="C210" s="54"/>
      <c r="G210" s="50"/>
    </row>
    <row r="211" ht="12.75" customHeight="1">
      <c r="C211" s="54"/>
      <c r="G211" s="50"/>
    </row>
    <row r="212" ht="12.75" customHeight="1">
      <c r="C212" s="54"/>
      <c r="G212" s="50"/>
    </row>
    <row r="213" ht="12.75" customHeight="1">
      <c r="C213" s="54"/>
      <c r="G213" s="50"/>
    </row>
    <row r="214" ht="12.75" customHeight="1">
      <c r="C214" s="54"/>
      <c r="G214" s="50"/>
    </row>
    <row r="215" ht="12.75" customHeight="1">
      <c r="C215" s="54"/>
      <c r="G215" s="50"/>
    </row>
    <row r="216" ht="12.75" customHeight="1">
      <c r="C216" s="54"/>
      <c r="G216" s="50"/>
    </row>
    <row r="217" ht="12.75" customHeight="1">
      <c r="C217" s="54"/>
      <c r="G217" s="50"/>
    </row>
    <row r="218" ht="12.75" customHeight="1">
      <c r="C218" s="54"/>
      <c r="G218" s="50"/>
    </row>
    <row r="219" ht="12.75" customHeight="1">
      <c r="C219" s="54"/>
      <c r="G219" s="50"/>
    </row>
    <row r="220" ht="12.75" customHeight="1">
      <c r="C220" s="54"/>
      <c r="G220" s="50"/>
    </row>
    <row r="221" ht="12.75" customHeight="1">
      <c r="C221" s="54"/>
      <c r="G221" s="50"/>
    </row>
    <row r="222" ht="12.75" customHeight="1">
      <c r="C222" s="54"/>
      <c r="G222" s="50"/>
    </row>
    <row r="223" ht="12.75" customHeight="1">
      <c r="C223" s="54"/>
      <c r="G223" s="50"/>
    </row>
    <row r="224" ht="12.75" customHeight="1">
      <c r="C224" s="54"/>
      <c r="G224" s="50"/>
    </row>
    <row r="225" ht="12.75" customHeight="1">
      <c r="C225" s="54"/>
      <c r="G225" s="50"/>
    </row>
    <row r="226" ht="12.75" customHeight="1">
      <c r="C226" s="54"/>
      <c r="G226" s="50"/>
    </row>
    <row r="227" ht="12.75" customHeight="1">
      <c r="C227" s="54"/>
      <c r="G227" s="50"/>
    </row>
    <row r="228" ht="12.75" customHeight="1">
      <c r="C228" s="54"/>
      <c r="G228" s="50"/>
    </row>
    <row r="229" ht="12.75" customHeight="1">
      <c r="C229" s="54"/>
      <c r="G229" s="50"/>
    </row>
    <row r="230" ht="12.75" customHeight="1">
      <c r="C230" s="54"/>
      <c r="G230" s="50"/>
    </row>
    <row r="231" ht="12.75" customHeight="1">
      <c r="C231" s="54"/>
      <c r="G231" s="50"/>
    </row>
    <row r="232" ht="12.75" customHeight="1">
      <c r="C232" s="54"/>
      <c r="G232" s="50"/>
    </row>
    <row r="233" ht="12.75" customHeight="1">
      <c r="C233" s="54"/>
      <c r="G233" s="50"/>
    </row>
    <row r="234" ht="12.75" customHeight="1">
      <c r="C234" s="54"/>
      <c r="G234" s="50"/>
    </row>
    <row r="235" ht="12.75" customHeight="1">
      <c r="C235" s="54"/>
      <c r="G235" s="50"/>
    </row>
    <row r="236" ht="12.75" customHeight="1">
      <c r="C236" s="54"/>
      <c r="G236" s="50"/>
    </row>
    <row r="237" ht="12.75" customHeight="1">
      <c r="C237" s="54"/>
      <c r="G237" s="50"/>
    </row>
    <row r="238" ht="12.75" customHeight="1">
      <c r="C238" s="54"/>
      <c r="G238" s="50"/>
    </row>
    <row r="239" ht="12.75" customHeight="1">
      <c r="C239" s="54"/>
      <c r="G239" s="50"/>
    </row>
    <row r="240" ht="12.75" customHeight="1">
      <c r="C240" s="54"/>
      <c r="G240" s="50"/>
    </row>
    <row r="241" ht="15.75" customHeight="1">
      <c r="C241" s="54"/>
    </row>
    <row r="242" ht="15.75" customHeight="1">
      <c r="C242" s="54"/>
    </row>
    <row r="243" ht="15.75" customHeight="1">
      <c r="C243" s="54"/>
    </row>
    <row r="244" ht="15.75" customHeight="1">
      <c r="C244" s="54"/>
    </row>
    <row r="245" ht="15.75" customHeight="1">
      <c r="C245" s="54"/>
    </row>
    <row r="246" ht="15.75" customHeight="1">
      <c r="C246" s="54"/>
    </row>
    <row r="247" ht="15.75" customHeight="1">
      <c r="C247" s="54"/>
    </row>
    <row r="248" ht="15.75" customHeight="1">
      <c r="C248" s="54"/>
    </row>
    <row r="249" ht="15.75" customHeight="1">
      <c r="C249" s="54"/>
    </row>
    <row r="250" ht="15.75" customHeight="1">
      <c r="C250" s="54"/>
    </row>
    <row r="251" ht="15.75" customHeight="1">
      <c r="C251" s="54"/>
    </row>
    <row r="252" ht="15.75" customHeight="1">
      <c r="C252" s="54"/>
    </row>
    <row r="253" ht="15.75" customHeight="1">
      <c r="C253" s="54"/>
    </row>
    <row r="254" ht="15.75" customHeight="1">
      <c r="C254" s="54"/>
    </row>
    <row r="255" ht="15.75" customHeight="1">
      <c r="C255" s="54"/>
    </row>
    <row r="256" ht="15.75" customHeight="1">
      <c r="C256" s="54"/>
    </row>
    <row r="257" ht="15.75" customHeight="1">
      <c r="C257" s="54"/>
    </row>
    <row r="258" ht="15.75" customHeight="1">
      <c r="C258" s="54"/>
    </row>
    <row r="259" ht="15.75" customHeight="1">
      <c r="C259" s="54"/>
    </row>
    <row r="260" ht="15.75" customHeight="1">
      <c r="C260" s="54"/>
    </row>
    <row r="261" ht="15.75" customHeight="1">
      <c r="C261" s="54"/>
    </row>
    <row r="262" ht="15.75" customHeight="1">
      <c r="C262" s="54"/>
    </row>
    <row r="263" ht="15.75" customHeight="1">
      <c r="C263" s="54"/>
    </row>
    <row r="264" ht="15.75" customHeight="1">
      <c r="C264" s="54"/>
    </row>
    <row r="265" ht="15.75" customHeight="1">
      <c r="C265" s="54"/>
    </row>
    <row r="266" ht="15.75" customHeight="1">
      <c r="C266" s="54"/>
    </row>
    <row r="267" ht="15.75" customHeight="1">
      <c r="C267" s="54"/>
    </row>
    <row r="268" ht="15.75" customHeight="1">
      <c r="C268" s="54"/>
    </row>
    <row r="269" ht="15.75" customHeight="1">
      <c r="C269" s="54"/>
    </row>
    <row r="270" ht="15.75" customHeight="1">
      <c r="C270" s="54"/>
    </row>
    <row r="271" ht="15.75" customHeight="1">
      <c r="C271" s="54"/>
    </row>
    <row r="272" ht="15.75" customHeight="1">
      <c r="C272" s="54"/>
    </row>
    <row r="273" ht="15.75" customHeight="1">
      <c r="C273" s="54"/>
    </row>
    <row r="274" ht="15.75" customHeight="1">
      <c r="C274" s="54"/>
    </row>
    <row r="275" ht="15.75" customHeight="1">
      <c r="C275" s="54"/>
    </row>
    <row r="276" ht="15.75" customHeight="1">
      <c r="C276" s="54"/>
    </row>
    <row r="277" ht="15.75" customHeight="1">
      <c r="C277" s="54"/>
    </row>
    <row r="278" ht="15.75" customHeight="1">
      <c r="C278" s="54"/>
    </row>
    <row r="279" ht="15.75" customHeight="1">
      <c r="C279" s="54"/>
    </row>
    <row r="280" ht="15.75" customHeight="1">
      <c r="C280" s="54"/>
    </row>
    <row r="281" ht="15.75" customHeight="1">
      <c r="C281" s="54"/>
    </row>
    <row r="282" ht="15.75" customHeight="1">
      <c r="C282" s="54"/>
    </row>
    <row r="283" ht="15.75" customHeight="1">
      <c r="C283" s="54"/>
    </row>
    <row r="284" ht="15.75" customHeight="1">
      <c r="C284" s="54"/>
    </row>
    <row r="285" ht="15.75" customHeight="1">
      <c r="C285" s="54"/>
    </row>
    <row r="286" ht="15.75" customHeight="1">
      <c r="C286" s="54"/>
    </row>
    <row r="287" ht="15.75" customHeight="1">
      <c r="C287" s="54"/>
    </row>
    <row r="288" ht="15.75" customHeight="1">
      <c r="C288" s="54"/>
    </row>
    <row r="289" ht="15.75" customHeight="1">
      <c r="C289" s="54"/>
    </row>
    <row r="290" ht="15.75" customHeight="1">
      <c r="C290" s="54"/>
    </row>
    <row r="291" ht="15.75" customHeight="1">
      <c r="C291" s="54"/>
    </row>
    <row r="292" ht="15.75" customHeight="1">
      <c r="C292" s="54"/>
    </row>
    <row r="293" ht="15.75" customHeight="1">
      <c r="C293" s="54"/>
    </row>
    <row r="294" ht="15.75" customHeight="1">
      <c r="C294" s="54"/>
    </row>
    <row r="295" ht="15.75" customHeight="1">
      <c r="C295" s="54"/>
    </row>
    <row r="296" ht="15.75" customHeight="1">
      <c r="C296" s="54"/>
    </row>
    <row r="297" ht="15.75" customHeight="1">
      <c r="C297" s="54"/>
    </row>
    <row r="298" ht="15.75" customHeight="1">
      <c r="C298" s="54"/>
    </row>
    <row r="299" ht="15.75" customHeight="1">
      <c r="C299" s="54"/>
    </row>
    <row r="300" ht="15.75" customHeight="1">
      <c r="C300" s="54"/>
    </row>
    <row r="301" ht="15.75" customHeight="1">
      <c r="C301" s="54"/>
    </row>
    <row r="302" ht="15.75" customHeight="1">
      <c r="C302" s="54"/>
    </row>
    <row r="303" ht="15.75" customHeight="1">
      <c r="C303" s="54"/>
    </row>
    <row r="304" ht="15.75" customHeight="1">
      <c r="C304" s="54"/>
    </row>
    <row r="305" ht="15.75" customHeight="1">
      <c r="C305" s="54"/>
    </row>
    <row r="306" ht="15.75" customHeight="1">
      <c r="C306" s="54"/>
    </row>
    <row r="307" ht="15.75" customHeight="1">
      <c r="C307" s="54"/>
    </row>
    <row r="308" ht="15.75" customHeight="1">
      <c r="C308" s="54"/>
    </row>
    <row r="309" ht="15.75" customHeight="1">
      <c r="C309" s="54"/>
    </row>
    <row r="310" ht="15.75" customHeight="1">
      <c r="C310" s="54"/>
    </row>
    <row r="311" ht="15.75" customHeight="1">
      <c r="C311" s="54"/>
    </row>
    <row r="312" ht="15.75" customHeight="1">
      <c r="C312" s="54"/>
    </row>
    <row r="313" ht="15.75" customHeight="1">
      <c r="C313" s="54"/>
    </row>
    <row r="314" ht="15.75" customHeight="1">
      <c r="C314" s="54"/>
    </row>
    <row r="315" ht="15.75" customHeight="1">
      <c r="C315" s="54"/>
    </row>
    <row r="316" ht="15.75" customHeight="1">
      <c r="C316" s="54"/>
    </row>
    <row r="317" ht="15.75" customHeight="1">
      <c r="C317" s="54"/>
    </row>
    <row r="318" ht="15.75" customHeight="1">
      <c r="C318" s="54"/>
    </row>
    <row r="319" ht="15.75" customHeight="1">
      <c r="C319" s="54"/>
    </row>
    <row r="320" ht="15.75" customHeight="1">
      <c r="C320" s="54"/>
    </row>
    <row r="321" ht="15.75" customHeight="1">
      <c r="C321" s="54"/>
    </row>
    <row r="322" ht="15.75" customHeight="1">
      <c r="C322" s="54"/>
    </row>
    <row r="323" ht="15.75" customHeight="1">
      <c r="C323" s="54"/>
    </row>
    <row r="324" ht="15.75" customHeight="1">
      <c r="C324" s="54"/>
    </row>
    <row r="325" ht="15.75" customHeight="1">
      <c r="C325" s="54"/>
    </row>
    <row r="326" ht="15.75" customHeight="1">
      <c r="C326" s="54"/>
    </row>
    <row r="327" ht="15.75" customHeight="1">
      <c r="C327" s="54"/>
    </row>
    <row r="328" ht="15.75" customHeight="1">
      <c r="C328" s="54"/>
    </row>
    <row r="329" ht="15.75" customHeight="1">
      <c r="C329" s="54"/>
    </row>
    <row r="330" ht="15.75" customHeight="1">
      <c r="C330" s="54"/>
    </row>
    <row r="331" ht="15.75" customHeight="1">
      <c r="C331" s="54"/>
    </row>
    <row r="332" ht="15.75" customHeight="1">
      <c r="C332" s="54"/>
    </row>
    <row r="333" ht="15.75" customHeight="1">
      <c r="C333" s="54"/>
    </row>
    <row r="334" ht="15.75" customHeight="1">
      <c r="C334" s="54"/>
    </row>
    <row r="335" ht="15.75" customHeight="1">
      <c r="C335" s="54"/>
    </row>
    <row r="336" ht="15.75" customHeight="1">
      <c r="C336" s="54"/>
    </row>
    <row r="337" ht="15.75" customHeight="1">
      <c r="C337" s="54"/>
    </row>
    <row r="338" ht="15.75" customHeight="1">
      <c r="C338" s="54"/>
    </row>
    <row r="339" ht="15.75" customHeight="1">
      <c r="C339" s="54"/>
    </row>
    <row r="340" ht="15.75" customHeight="1">
      <c r="C340" s="54"/>
    </row>
    <row r="341" ht="15.75" customHeight="1">
      <c r="C341" s="54"/>
    </row>
    <row r="342" ht="15.75" customHeight="1">
      <c r="C342" s="54"/>
    </row>
    <row r="343" ht="15.75" customHeight="1">
      <c r="C343" s="54"/>
    </row>
    <row r="344" ht="15.75" customHeight="1">
      <c r="C344" s="54"/>
    </row>
    <row r="345" ht="15.75" customHeight="1">
      <c r="C345" s="54"/>
    </row>
    <row r="346" ht="15.75" customHeight="1">
      <c r="C346" s="54"/>
    </row>
    <row r="347" ht="15.75" customHeight="1">
      <c r="C347" s="54"/>
    </row>
    <row r="348" ht="15.75" customHeight="1">
      <c r="C348" s="54"/>
    </row>
    <row r="349" ht="15.75" customHeight="1">
      <c r="C349" s="54"/>
    </row>
    <row r="350" ht="15.75" customHeight="1">
      <c r="C350" s="54"/>
    </row>
    <row r="351" ht="15.75" customHeight="1">
      <c r="C351" s="54"/>
    </row>
    <row r="352" ht="15.75" customHeight="1">
      <c r="C352" s="54"/>
    </row>
    <row r="353" ht="15.75" customHeight="1">
      <c r="C353" s="54"/>
    </row>
    <row r="354" ht="15.75" customHeight="1">
      <c r="C354" s="54"/>
    </row>
    <row r="355" ht="15.75" customHeight="1">
      <c r="C355" s="54"/>
    </row>
    <row r="356" ht="15.75" customHeight="1">
      <c r="C356" s="54"/>
    </row>
    <row r="357" ht="15.75" customHeight="1">
      <c r="C357" s="54"/>
    </row>
    <row r="358" ht="15.75" customHeight="1">
      <c r="C358" s="54"/>
    </row>
    <row r="359" ht="15.75" customHeight="1">
      <c r="C359" s="54"/>
    </row>
    <row r="360" ht="15.75" customHeight="1">
      <c r="C360" s="54"/>
    </row>
    <row r="361" ht="15.75" customHeight="1">
      <c r="C361" s="54"/>
    </row>
    <row r="362" ht="15.75" customHeight="1">
      <c r="C362" s="54"/>
    </row>
    <row r="363" ht="15.75" customHeight="1">
      <c r="C363" s="54"/>
    </row>
    <row r="364" ht="15.75" customHeight="1">
      <c r="C364" s="54"/>
    </row>
    <row r="365" ht="15.75" customHeight="1">
      <c r="C365" s="54"/>
    </row>
    <row r="366" ht="15.75" customHeight="1">
      <c r="C366" s="54"/>
    </row>
    <row r="367" ht="15.75" customHeight="1">
      <c r="C367" s="54"/>
    </row>
    <row r="368" ht="15.75" customHeight="1">
      <c r="C368" s="54"/>
    </row>
    <row r="369" ht="15.75" customHeight="1">
      <c r="C369" s="54"/>
    </row>
    <row r="370" ht="15.75" customHeight="1">
      <c r="C370" s="54"/>
    </row>
    <row r="371" ht="15.75" customHeight="1">
      <c r="C371" s="54"/>
    </row>
    <row r="372" ht="15.75" customHeight="1">
      <c r="C372" s="54"/>
    </row>
    <row r="373" ht="15.75" customHeight="1">
      <c r="C373" s="54"/>
    </row>
    <row r="374" ht="15.75" customHeight="1">
      <c r="C374" s="54"/>
    </row>
    <row r="375" ht="15.75" customHeight="1">
      <c r="C375" s="54"/>
    </row>
    <row r="376" ht="15.75" customHeight="1">
      <c r="C376" s="54"/>
    </row>
    <row r="377" ht="15.75" customHeight="1">
      <c r="C377" s="54"/>
    </row>
    <row r="378" ht="15.75" customHeight="1">
      <c r="C378" s="54"/>
    </row>
    <row r="379" ht="15.75" customHeight="1">
      <c r="C379" s="54"/>
    </row>
    <row r="380" ht="15.75" customHeight="1">
      <c r="C380" s="54"/>
    </row>
    <row r="381" ht="15.75" customHeight="1">
      <c r="C381" s="54"/>
    </row>
    <row r="382" ht="15.75" customHeight="1">
      <c r="C382" s="54"/>
    </row>
    <row r="383" ht="15.75" customHeight="1">
      <c r="C383" s="54"/>
    </row>
    <row r="384" ht="15.75" customHeight="1">
      <c r="C384" s="54"/>
    </row>
    <row r="385" ht="15.75" customHeight="1">
      <c r="C385" s="54"/>
    </row>
    <row r="386" ht="15.75" customHeight="1">
      <c r="C386" s="54"/>
    </row>
    <row r="387" ht="15.75" customHeight="1">
      <c r="C387" s="54"/>
    </row>
    <row r="388" ht="15.75" customHeight="1">
      <c r="C388" s="54"/>
    </row>
    <row r="389" ht="15.75" customHeight="1">
      <c r="C389" s="54"/>
    </row>
    <row r="390" ht="15.75" customHeight="1">
      <c r="C390" s="54"/>
    </row>
    <row r="391" ht="15.75" customHeight="1">
      <c r="C391" s="54"/>
    </row>
    <row r="392" ht="15.75" customHeight="1">
      <c r="C392" s="54"/>
    </row>
    <row r="393" ht="15.75" customHeight="1">
      <c r="C393" s="54"/>
    </row>
    <row r="394" ht="15.75" customHeight="1">
      <c r="C394" s="54"/>
    </row>
    <row r="395" ht="15.75" customHeight="1">
      <c r="C395" s="54"/>
    </row>
    <row r="396" ht="15.75" customHeight="1">
      <c r="C396" s="54"/>
    </row>
    <row r="397" ht="15.75" customHeight="1">
      <c r="C397" s="54"/>
    </row>
    <row r="398" ht="15.75" customHeight="1">
      <c r="C398" s="54"/>
    </row>
    <row r="399" ht="15.75" customHeight="1">
      <c r="C399" s="54"/>
    </row>
    <row r="400" ht="15.75" customHeight="1">
      <c r="C400" s="54"/>
    </row>
    <row r="401" ht="15.75" customHeight="1">
      <c r="C401" s="54"/>
    </row>
    <row r="402" ht="15.75" customHeight="1">
      <c r="C402" s="54"/>
    </row>
    <row r="403" ht="15.75" customHeight="1">
      <c r="C403" s="54"/>
    </row>
    <row r="404" ht="15.75" customHeight="1">
      <c r="C404" s="54"/>
    </row>
    <row r="405" ht="15.75" customHeight="1">
      <c r="C405" s="54"/>
    </row>
    <row r="406" ht="15.75" customHeight="1">
      <c r="C406" s="54"/>
    </row>
    <row r="407" ht="15.75" customHeight="1">
      <c r="C407" s="54"/>
    </row>
    <row r="408" ht="15.75" customHeight="1">
      <c r="C408" s="54"/>
    </row>
    <row r="409" ht="15.75" customHeight="1">
      <c r="C409" s="54"/>
    </row>
    <row r="410" ht="15.75" customHeight="1">
      <c r="C410" s="54"/>
    </row>
    <row r="411" ht="15.75" customHeight="1">
      <c r="C411" s="54"/>
    </row>
    <row r="412" ht="15.75" customHeight="1">
      <c r="C412" s="54"/>
    </row>
    <row r="413" ht="15.75" customHeight="1">
      <c r="C413" s="54"/>
    </row>
    <row r="414" ht="15.75" customHeight="1">
      <c r="C414" s="54"/>
    </row>
    <row r="415" ht="15.75" customHeight="1">
      <c r="C415" s="54"/>
    </row>
    <row r="416" ht="15.75" customHeight="1">
      <c r="C416" s="54"/>
    </row>
    <row r="417" ht="15.75" customHeight="1">
      <c r="C417" s="54"/>
    </row>
    <row r="418" ht="15.75" customHeight="1">
      <c r="C418" s="54"/>
    </row>
    <row r="419" ht="15.75" customHeight="1">
      <c r="C419" s="54"/>
    </row>
    <row r="420" ht="15.75" customHeight="1">
      <c r="C420" s="54"/>
    </row>
    <row r="421" ht="15.75" customHeight="1">
      <c r="C421" s="54"/>
    </row>
    <row r="422" ht="15.75" customHeight="1">
      <c r="C422" s="54"/>
    </row>
    <row r="423" ht="15.75" customHeight="1">
      <c r="C423" s="54"/>
    </row>
    <row r="424" ht="15.75" customHeight="1">
      <c r="C424" s="54"/>
    </row>
    <row r="425" ht="15.75" customHeight="1">
      <c r="C425" s="54"/>
    </row>
    <row r="426" ht="15.75" customHeight="1">
      <c r="C426" s="54"/>
    </row>
    <row r="427" ht="15.75" customHeight="1">
      <c r="C427" s="54"/>
    </row>
    <row r="428" ht="15.75" customHeight="1">
      <c r="C428" s="54"/>
    </row>
    <row r="429" ht="15.75" customHeight="1">
      <c r="C429" s="54"/>
    </row>
    <row r="430" ht="15.75" customHeight="1">
      <c r="C430" s="54"/>
    </row>
    <row r="431" ht="15.75" customHeight="1">
      <c r="C431" s="54"/>
    </row>
    <row r="432" ht="15.75" customHeight="1">
      <c r="C432" s="54"/>
    </row>
    <row r="433" ht="15.75" customHeight="1">
      <c r="C433" s="54"/>
    </row>
    <row r="434" ht="15.75" customHeight="1">
      <c r="C434" s="54"/>
    </row>
    <row r="435" ht="15.75" customHeight="1">
      <c r="C435" s="54"/>
    </row>
    <row r="436" ht="15.75" customHeight="1">
      <c r="C436" s="54"/>
    </row>
    <row r="437" ht="15.75" customHeight="1">
      <c r="C437" s="54"/>
    </row>
    <row r="438" ht="15.75" customHeight="1">
      <c r="C438" s="54"/>
    </row>
    <row r="439" ht="15.75" customHeight="1">
      <c r="C439" s="54"/>
    </row>
    <row r="440" ht="15.75" customHeight="1">
      <c r="C440" s="54"/>
    </row>
    <row r="441" ht="15.75" customHeight="1">
      <c r="C441" s="54"/>
    </row>
    <row r="442" ht="15.75" customHeight="1">
      <c r="C442" s="54"/>
    </row>
    <row r="443" ht="15.75" customHeight="1">
      <c r="C443" s="54"/>
    </row>
    <row r="444" ht="15.75" customHeight="1">
      <c r="C444" s="54"/>
    </row>
    <row r="445" ht="15.75" customHeight="1">
      <c r="C445" s="54"/>
    </row>
    <row r="446" ht="15.75" customHeight="1">
      <c r="C446" s="54"/>
    </row>
    <row r="447" ht="15.75" customHeight="1">
      <c r="C447" s="54"/>
    </row>
    <row r="448" ht="15.75" customHeight="1">
      <c r="C448" s="54"/>
    </row>
    <row r="449" ht="15.75" customHeight="1">
      <c r="C449" s="54"/>
    </row>
    <row r="450" ht="15.75" customHeight="1">
      <c r="C450" s="54"/>
    </row>
    <row r="451" ht="15.75" customHeight="1">
      <c r="C451" s="54"/>
    </row>
    <row r="452" ht="15.75" customHeight="1">
      <c r="C452" s="54"/>
    </row>
    <row r="453" ht="15.75" customHeight="1">
      <c r="C453" s="54"/>
    </row>
    <row r="454" ht="15.75" customHeight="1">
      <c r="C454" s="54"/>
    </row>
    <row r="455" ht="15.75" customHeight="1">
      <c r="C455" s="54"/>
    </row>
    <row r="456" ht="15.75" customHeight="1">
      <c r="C456" s="54"/>
    </row>
    <row r="457" ht="15.75" customHeight="1">
      <c r="C457" s="54"/>
    </row>
    <row r="458" ht="15.75" customHeight="1">
      <c r="C458" s="54"/>
    </row>
    <row r="459" ht="15.75" customHeight="1">
      <c r="C459" s="54"/>
    </row>
    <row r="460" ht="15.75" customHeight="1">
      <c r="C460" s="54"/>
    </row>
    <row r="461" ht="15.75" customHeight="1">
      <c r="C461" s="54"/>
    </row>
    <row r="462" ht="15.75" customHeight="1">
      <c r="C462" s="54"/>
    </row>
    <row r="463" ht="15.75" customHeight="1">
      <c r="C463" s="54"/>
    </row>
    <row r="464" ht="15.75" customHeight="1">
      <c r="C464" s="54"/>
    </row>
    <row r="465" ht="15.75" customHeight="1">
      <c r="C465" s="54"/>
    </row>
    <row r="466" ht="15.75" customHeight="1">
      <c r="C466" s="54"/>
    </row>
    <row r="467" ht="15.75" customHeight="1">
      <c r="C467" s="54"/>
    </row>
    <row r="468" ht="15.75" customHeight="1">
      <c r="C468" s="54"/>
    </row>
    <row r="469" ht="15.75" customHeight="1">
      <c r="C469" s="54"/>
    </row>
    <row r="470" ht="15.75" customHeight="1">
      <c r="C470" s="54"/>
    </row>
    <row r="471" ht="15.75" customHeight="1">
      <c r="C471" s="54"/>
    </row>
    <row r="472" ht="15.75" customHeight="1">
      <c r="C472" s="54"/>
    </row>
    <row r="473" ht="15.75" customHeight="1">
      <c r="C473" s="54"/>
    </row>
    <row r="474" ht="15.75" customHeight="1">
      <c r="C474" s="54"/>
    </row>
    <row r="475" ht="15.75" customHeight="1">
      <c r="C475" s="54"/>
    </row>
    <row r="476" ht="15.75" customHeight="1">
      <c r="C476" s="54"/>
    </row>
    <row r="477" ht="15.75" customHeight="1">
      <c r="C477" s="54"/>
    </row>
    <row r="478" ht="15.75" customHeight="1">
      <c r="C478" s="54"/>
    </row>
    <row r="479" ht="15.75" customHeight="1">
      <c r="C479" s="54"/>
    </row>
    <row r="480" ht="15.75" customHeight="1">
      <c r="C480" s="54"/>
    </row>
    <row r="481" ht="15.75" customHeight="1">
      <c r="C481" s="54"/>
    </row>
    <row r="482" ht="15.75" customHeight="1">
      <c r="C482" s="54"/>
    </row>
    <row r="483" ht="15.75" customHeight="1">
      <c r="C483" s="54"/>
    </row>
    <row r="484" ht="15.75" customHeight="1">
      <c r="C484" s="54"/>
    </row>
    <row r="485" ht="15.75" customHeight="1">
      <c r="C485" s="54"/>
    </row>
    <row r="486" ht="15.75" customHeight="1">
      <c r="C486" s="54"/>
    </row>
    <row r="487" ht="15.75" customHeight="1">
      <c r="C487" s="54"/>
    </row>
    <row r="488" ht="15.75" customHeight="1">
      <c r="C488" s="54"/>
    </row>
    <row r="489" ht="15.75" customHeight="1">
      <c r="C489" s="54"/>
    </row>
    <row r="490" ht="15.75" customHeight="1">
      <c r="C490" s="54"/>
    </row>
    <row r="491" ht="15.75" customHeight="1">
      <c r="C491" s="54"/>
    </row>
    <row r="492" ht="15.75" customHeight="1">
      <c r="C492" s="54"/>
    </row>
    <row r="493" ht="15.75" customHeight="1">
      <c r="C493" s="54"/>
    </row>
    <row r="494" ht="15.75" customHeight="1">
      <c r="C494" s="54"/>
    </row>
    <row r="495" ht="15.75" customHeight="1">
      <c r="C495" s="54"/>
    </row>
    <row r="496" ht="15.75" customHeight="1">
      <c r="C496" s="54"/>
    </row>
    <row r="497" ht="15.75" customHeight="1">
      <c r="C497" s="54"/>
    </row>
    <row r="498" ht="15.75" customHeight="1">
      <c r="C498" s="54"/>
    </row>
    <row r="499" ht="15.75" customHeight="1">
      <c r="C499" s="54"/>
    </row>
    <row r="500" ht="15.75" customHeight="1">
      <c r="C500" s="54"/>
    </row>
    <row r="501" ht="15.75" customHeight="1">
      <c r="C501" s="54"/>
    </row>
    <row r="502" ht="15.75" customHeight="1">
      <c r="C502" s="54"/>
    </row>
    <row r="503" ht="15.75" customHeight="1">
      <c r="C503" s="54"/>
    </row>
    <row r="504" ht="15.75" customHeight="1">
      <c r="C504" s="54"/>
    </row>
    <row r="505" ht="15.75" customHeight="1">
      <c r="C505" s="54"/>
    </row>
    <row r="506" ht="15.75" customHeight="1">
      <c r="C506" s="54"/>
    </row>
    <row r="507" ht="15.75" customHeight="1">
      <c r="C507" s="54"/>
    </row>
    <row r="508" ht="15.75" customHeight="1">
      <c r="C508" s="54"/>
    </row>
    <row r="509" ht="15.75" customHeight="1">
      <c r="C509" s="54"/>
    </row>
    <row r="510" ht="15.75" customHeight="1">
      <c r="C510" s="54"/>
    </row>
    <row r="511" ht="15.75" customHeight="1">
      <c r="C511" s="54"/>
    </row>
    <row r="512" ht="15.75" customHeight="1">
      <c r="C512" s="54"/>
    </row>
    <row r="513" ht="15.75" customHeight="1">
      <c r="C513" s="54"/>
    </row>
    <row r="514" ht="15.75" customHeight="1">
      <c r="C514" s="54"/>
    </row>
    <row r="515" ht="15.75" customHeight="1">
      <c r="C515" s="54"/>
    </row>
    <row r="516" ht="15.75" customHeight="1">
      <c r="C516" s="54"/>
    </row>
    <row r="517" ht="15.75" customHeight="1">
      <c r="C517" s="54"/>
    </row>
    <row r="518" ht="15.75" customHeight="1">
      <c r="C518" s="54"/>
    </row>
    <row r="519" ht="15.75" customHeight="1">
      <c r="C519" s="54"/>
    </row>
    <row r="520" ht="15.75" customHeight="1">
      <c r="C520" s="54"/>
    </row>
    <row r="521" ht="15.75" customHeight="1">
      <c r="C521" s="54"/>
    </row>
    <row r="522" ht="15.75" customHeight="1">
      <c r="C522" s="54"/>
    </row>
    <row r="523" ht="15.75" customHeight="1">
      <c r="C523" s="54"/>
    </row>
    <row r="524" ht="15.75" customHeight="1">
      <c r="C524" s="54"/>
    </row>
    <row r="525" ht="15.75" customHeight="1">
      <c r="C525" s="54"/>
    </row>
    <row r="526" ht="15.75" customHeight="1">
      <c r="C526" s="54"/>
    </row>
    <row r="527" ht="15.75" customHeight="1">
      <c r="C527" s="54"/>
    </row>
    <row r="528" ht="15.75" customHeight="1">
      <c r="C528" s="54"/>
    </row>
    <row r="529" ht="15.75" customHeight="1">
      <c r="C529" s="54"/>
    </row>
    <row r="530" ht="15.75" customHeight="1">
      <c r="C530" s="54"/>
    </row>
    <row r="531" ht="15.75" customHeight="1">
      <c r="C531" s="54"/>
    </row>
    <row r="532" ht="15.75" customHeight="1">
      <c r="C532" s="54"/>
    </row>
    <row r="533" ht="15.75" customHeight="1">
      <c r="C533" s="54"/>
    </row>
    <row r="534" ht="15.75" customHeight="1">
      <c r="C534" s="54"/>
    </row>
    <row r="535" ht="15.75" customHeight="1">
      <c r="C535" s="54"/>
    </row>
    <row r="536" ht="15.75" customHeight="1">
      <c r="C536" s="54"/>
    </row>
    <row r="537" ht="15.75" customHeight="1">
      <c r="C537" s="54"/>
    </row>
    <row r="538" ht="15.75" customHeight="1">
      <c r="C538" s="54"/>
    </row>
    <row r="539" ht="15.75" customHeight="1">
      <c r="C539" s="54"/>
    </row>
    <row r="540" ht="15.75" customHeight="1">
      <c r="C540" s="54"/>
    </row>
    <row r="541" ht="15.75" customHeight="1">
      <c r="C541" s="54"/>
    </row>
    <row r="542" ht="15.75" customHeight="1">
      <c r="C542" s="54"/>
    </row>
    <row r="543" ht="15.75" customHeight="1">
      <c r="C543" s="54"/>
    </row>
    <row r="544" ht="15.75" customHeight="1">
      <c r="C544" s="54"/>
    </row>
    <row r="545" ht="15.75" customHeight="1">
      <c r="C545" s="54"/>
    </row>
    <row r="546" ht="15.75" customHeight="1">
      <c r="C546" s="54"/>
    </row>
    <row r="547" ht="15.75" customHeight="1">
      <c r="C547" s="54"/>
    </row>
    <row r="548" ht="15.75" customHeight="1">
      <c r="C548" s="54"/>
    </row>
    <row r="549" ht="15.75" customHeight="1">
      <c r="C549" s="54"/>
    </row>
    <row r="550" ht="15.75" customHeight="1">
      <c r="C550" s="54"/>
    </row>
    <row r="551" ht="15.75" customHeight="1">
      <c r="C551" s="54"/>
    </row>
    <row r="552" ht="15.75" customHeight="1">
      <c r="C552" s="54"/>
    </row>
    <row r="553" ht="15.75" customHeight="1">
      <c r="C553" s="54"/>
    </row>
    <row r="554" ht="15.75" customHeight="1">
      <c r="C554" s="54"/>
    </row>
    <row r="555" ht="15.75" customHeight="1">
      <c r="C555" s="54"/>
    </row>
    <row r="556" ht="15.75" customHeight="1">
      <c r="C556" s="54"/>
    </row>
    <row r="557" ht="15.75" customHeight="1">
      <c r="C557" s="54"/>
    </row>
    <row r="558" ht="15.75" customHeight="1">
      <c r="C558" s="54"/>
    </row>
    <row r="559" ht="15.75" customHeight="1">
      <c r="C559" s="54"/>
    </row>
    <row r="560" ht="15.75" customHeight="1">
      <c r="C560" s="54"/>
    </row>
    <row r="561" ht="15.75" customHeight="1">
      <c r="C561" s="54"/>
    </row>
    <row r="562" ht="15.75" customHeight="1">
      <c r="C562" s="54"/>
    </row>
    <row r="563" ht="15.75" customHeight="1">
      <c r="C563" s="54"/>
    </row>
    <row r="564" ht="15.75" customHeight="1">
      <c r="C564" s="54"/>
    </row>
    <row r="565" ht="15.75" customHeight="1">
      <c r="C565" s="54"/>
    </row>
    <row r="566" ht="15.75" customHeight="1">
      <c r="C566" s="54"/>
    </row>
    <row r="567" ht="15.75" customHeight="1">
      <c r="C567" s="54"/>
    </row>
    <row r="568" ht="15.75" customHeight="1">
      <c r="C568" s="54"/>
    </row>
    <row r="569" ht="15.75" customHeight="1">
      <c r="C569" s="54"/>
    </row>
    <row r="570" ht="15.75" customHeight="1">
      <c r="C570" s="54"/>
    </row>
    <row r="571" ht="15.75" customHeight="1">
      <c r="C571" s="54"/>
    </row>
    <row r="572" ht="15.75" customHeight="1">
      <c r="C572" s="54"/>
    </row>
    <row r="573" ht="15.75" customHeight="1">
      <c r="C573" s="54"/>
    </row>
    <row r="574" ht="15.75" customHeight="1">
      <c r="C574" s="54"/>
    </row>
    <row r="575" ht="15.75" customHeight="1">
      <c r="C575" s="54"/>
    </row>
    <row r="576" ht="15.75" customHeight="1">
      <c r="C576" s="54"/>
    </row>
    <row r="577" ht="15.75" customHeight="1">
      <c r="C577" s="54"/>
    </row>
    <row r="578" ht="15.75" customHeight="1">
      <c r="C578" s="54"/>
    </row>
    <row r="579" ht="15.75" customHeight="1">
      <c r="C579" s="54"/>
    </row>
    <row r="580" ht="15.75" customHeight="1">
      <c r="C580" s="54"/>
    </row>
    <row r="581" ht="15.75" customHeight="1">
      <c r="C581" s="54"/>
    </row>
    <row r="582" ht="15.75" customHeight="1">
      <c r="C582" s="54"/>
    </row>
    <row r="583" ht="15.75" customHeight="1">
      <c r="C583" s="54"/>
    </row>
    <row r="584" ht="15.75" customHeight="1">
      <c r="C584" s="54"/>
    </row>
    <row r="585" ht="15.75" customHeight="1">
      <c r="C585" s="54"/>
    </row>
    <row r="586" ht="15.75" customHeight="1">
      <c r="C586" s="54"/>
    </row>
    <row r="587" ht="15.75" customHeight="1">
      <c r="C587" s="54"/>
    </row>
    <row r="588" ht="15.75" customHeight="1">
      <c r="C588" s="54"/>
    </row>
    <row r="589" ht="15.75" customHeight="1">
      <c r="C589" s="54"/>
    </row>
    <row r="590" ht="15.75" customHeight="1">
      <c r="C590" s="54"/>
    </row>
    <row r="591" ht="15.75" customHeight="1">
      <c r="C591" s="54"/>
    </row>
    <row r="592" ht="15.75" customHeight="1">
      <c r="C592" s="54"/>
    </row>
    <row r="593" ht="15.75" customHeight="1">
      <c r="C593" s="54"/>
    </row>
    <row r="594" ht="15.75" customHeight="1">
      <c r="C594" s="54"/>
    </row>
    <row r="595" ht="15.75" customHeight="1">
      <c r="C595" s="54"/>
    </row>
    <row r="596" ht="15.75" customHeight="1">
      <c r="C596" s="54"/>
    </row>
    <row r="597" ht="15.75" customHeight="1">
      <c r="C597" s="54"/>
    </row>
    <row r="598" ht="15.75" customHeight="1">
      <c r="C598" s="54"/>
    </row>
    <row r="599" ht="15.75" customHeight="1">
      <c r="C599" s="54"/>
    </row>
    <row r="600" ht="15.75" customHeight="1">
      <c r="C600" s="54"/>
    </row>
    <row r="601" ht="15.75" customHeight="1">
      <c r="C601" s="54"/>
    </row>
    <row r="602" ht="15.75" customHeight="1">
      <c r="C602" s="54"/>
    </row>
    <row r="603" ht="15.75" customHeight="1">
      <c r="C603" s="54"/>
    </row>
    <row r="604" ht="15.75" customHeight="1">
      <c r="C604" s="54"/>
    </row>
    <row r="605" ht="15.75" customHeight="1">
      <c r="C605" s="54"/>
    </row>
    <row r="606" ht="15.75" customHeight="1">
      <c r="C606" s="54"/>
    </row>
    <row r="607" ht="15.75" customHeight="1">
      <c r="C607" s="54"/>
    </row>
    <row r="608" ht="15.75" customHeight="1">
      <c r="C608" s="54"/>
    </row>
    <row r="609" ht="15.75" customHeight="1">
      <c r="C609" s="54"/>
    </row>
    <row r="610" ht="15.75" customHeight="1">
      <c r="C610" s="54"/>
    </row>
    <row r="611" ht="15.75" customHeight="1">
      <c r="C611" s="54"/>
    </row>
    <row r="612" ht="15.75" customHeight="1">
      <c r="C612" s="54"/>
    </row>
    <row r="613" ht="15.75" customHeight="1">
      <c r="C613" s="54"/>
    </row>
    <row r="614" ht="15.75" customHeight="1">
      <c r="C614" s="54"/>
    </row>
    <row r="615" ht="15.75" customHeight="1">
      <c r="C615" s="54"/>
    </row>
    <row r="616" ht="15.75" customHeight="1">
      <c r="C616" s="54"/>
    </row>
    <row r="617" ht="15.75" customHeight="1">
      <c r="C617" s="54"/>
    </row>
    <row r="618" ht="15.75" customHeight="1">
      <c r="C618" s="54"/>
    </row>
    <row r="619" ht="15.75" customHeight="1">
      <c r="C619" s="54"/>
    </row>
    <row r="620" ht="15.75" customHeight="1">
      <c r="C620" s="54"/>
    </row>
    <row r="621" ht="15.75" customHeight="1">
      <c r="C621" s="54"/>
    </row>
    <row r="622" ht="15.75" customHeight="1">
      <c r="C622" s="54"/>
    </row>
    <row r="623" ht="15.75" customHeight="1">
      <c r="C623" s="54"/>
    </row>
    <row r="624" ht="15.75" customHeight="1">
      <c r="C624" s="54"/>
    </row>
    <row r="625" ht="15.75" customHeight="1">
      <c r="C625" s="54"/>
    </row>
    <row r="626" ht="15.75" customHeight="1">
      <c r="C626" s="54"/>
    </row>
    <row r="627" ht="15.75" customHeight="1">
      <c r="C627" s="54"/>
    </row>
    <row r="628" ht="15.75" customHeight="1">
      <c r="C628" s="54"/>
    </row>
    <row r="629" ht="15.75" customHeight="1">
      <c r="C629" s="54"/>
    </row>
    <row r="630" ht="15.75" customHeight="1">
      <c r="C630" s="54"/>
    </row>
    <row r="631" ht="15.75" customHeight="1">
      <c r="C631" s="54"/>
    </row>
    <row r="632" ht="15.75" customHeight="1">
      <c r="C632" s="54"/>
    </row>
    <row r="633" ht="15.75" customHeight="1">
      <c r="C633" s="54"/>
    </row>
    <row r="634" ht="15.75" customHeight="1">
      <c r="C634" s="54"/>
    </row>
    <row r="635" ht="15.75" customHeight="1">
      <c r="C635" s="54"/>
    </row>
    <row r="636" ht="15.75" customHeight="1">
      <c r="C636" s="54"/>
    </row>
    <row r="637" ht="15.75" customHeight="1">
      <c r="C637" s="54"/>
    </row>
    <row r="638" ht="15.75" customHeight="1">
      <c r="C638" s="54"/>
    </row>
    <row r="639" ht="15.75" customHeight="1">
      <c r="C639" s="54"/>
    </row>
    <row r="640" ht="15.75" customHeight="1">
      <c r="C640" s="54"/>
    </row>
    <row r="641" ht="15.75" customHeight="1">
      <c r="C641" s="54"/>
    </row>
    <row r="642" ht="15.75" customHeight="1">
      <c r="C642" s="54"/>
    </row>
    <row r="643" ht="15.75" customHeight="1">
      <c r="C643" s="54"/>
    </row>
    <row r="644" ht="15.75" customHeight="1">
      <c r="C644" s="54"/>
    </row>
    <row r="645" ht="15.75" customHeight="1">
      <c r="C645" s="54"/>
    </row>
    <row r="646" ht="15.75" customHeight="1">
      <c r="C646" s="54"/>
    </row>
    <row r="647" ht="15.75" customHeight="1">
      <c r="C647" s="54"/>
    </row>
    <row r="648" ht="15.75" customHeight="1">
      <c r="C648" s="54"/>
    </row>
    <row r="649" ht="15.75" customHeight="1">
      <c r="C649" s="54"/>
    </row>
    <row r="650" ht="15.75" customHeight="1">
      <c r="C650" s="54"/>
    </row>
    <row r="651" ht="15.75" customHeight="1">
      <c r="C651" s="54"/>
    </row>
    <row r="652" ht="15.75" customHeight="1">
      <c r="C652" s="54"/>
    </row>
    <row r="653" ht="15.75" customHeight="1">
      <c r="C653" s="54"/>
    </row>
    <row r="654" ht="15.75" customHeight="1">
      <c r="C654" s="54"/>
    </row>
    <row r="655" ht="15.75" customHeight="1">
      <c r="C655" s="54"/>
    </row>
    <row r="656" ht="15.75" customHeight="1">
      <c r="C656" s="54"/>
    </row>
    <row r="657" ht="15.75" customHeight="1">
      <c r="C657" s="54"/>
    </row>
    <row r="658" ht="15.75" customHeight="1">
      <c r="C658" s="54"/>
    </row>
    <row r="659" ht="15.75" customHeight="1">
      <c r="C659" s="54"/>
    </row>
    <row r="660" ht="15.75" customHeight="1">
      <c r="C660" s="54"/>
    </row>
    <row r="661" ht="15.75" customHeight="1">
      <c r="C661" s="54"/>
    </row>
    <row r="662" ht="15.75" customHeight="1">
      <c r="C662" s="54"/>
    </row>
    <row r="663" ht="15.75" customHeight="1">
      <c r="C663" s="54"/>
    </row>
    <row r="664" ht="15.75" customHeight="1">
      <c r="C664" s="54"/>
    </row>
    <row r="665" ht="15.75" customHeight="1">
      <c r="C665" s="54"/>
    </row>
    <row r="666" ht="15.75" customHeight="1">
      <c r="C666" s="54"/>
    </row>
    <row r="667" ht="15.75" customHeight="1">
      <c r="C667" s="54"/>
    </row>
    <row r="668" ht="15.75" customHeight="1">
      <c r="C668" s="54"/>
    </row>
    <row r="669" ht="15.75" customHeight="1">
      <c r="C669" s="54"/>
    </row>
    <row r="670" ht="15.75" customHeight="1">
      <c r="C670" s="54"/>
    </row>
    <row r="671" ht="15.75" customHeight="1">
      <c r="C671" s="54"/>
    </row>
    <row r="672" ht="15.75" customHeight="1">
      <c r="C672" s="54"/>
    </row>
    <row r="673" ht="15.75" customHeight="1">
      <c r="C673" s="54"/>
    </row>
    <row r="674" ht="15.75" customHeight="1">
      <c r="C674" s="54"/>
    </row>
    <row r="675" ht="15.75" customHeight="1">
      <c r="C675" s="54"/>
    </row>
    <row r="676" ht="15.75" customHeight="1">
      <c r="C676" s="54"/>
    </row>
    <row r="677" ht="15.75" customHeight="1">
      <c r="C677" s="54"/>
    </row>
    <row r="678" ht="15.75" customHeight="1">
      <c r="C678" s="54"/>
    </row>
    <row r="679" ht="15.75" customHeight="1">
      <c r="C679" s="54"/>
    </row>
    <row r="680" ht="15.75" customHeight="1">
      <c r="C680" s="54"/>
    </row>
    <row r="681" ht="15.75" customHeight="1">
      <c r="C681" s="54"/>
    </row>
    <row r="682" ht="15.75" customHeight="1">
      <c r="C682" s="54"/>
    </row>
    <row r="683" ht="15.75" customHeight="1">
      <c r="C683" s="54"/>
    </row>
    <row r="684" ht="15.75" customHeight="1">
      <c r="C684" s="54"/>
    </row>
    <row r="685" ht="15.75" customHeight="1">
      <c r="C685" s="54"/>
    </row>
    <row r="686" ht="15.75" customHeight="1">
      <c r="C686" s="54"/>
    </row>
    <row r="687" ht="15.75" customHeight="1">
      <c r="C687" s="54"/>
    </row>
    <row r="688" ht="15.75" customHeight="1">
      <c r="C688" s="54"/>
    </row>
    <row r="689" ht="15.75" customHeight="1">
      <c r="C689" s="54"/>
    </row>
    <row r="690" ht="15.75" customHeight="1">
      <c r="C690" s="54"/>
    </row>
    <row r="691" ht="15.75" customHeight="1">
      <c r="C691" s="54"/>
    </row>
    <row r="692" ht="15.75" customHeight="1">
      <c r="C692" s="54"/>
    </row>
    <row r="693" ht="15.75" customHeight="1">
      <c r="C693" s="54"/>
    </row>
    <row r="694" ht="15.75" customHeight="1">
      <c r="C694" s="54"/>
    </row>
    <row r="695" ht="15.75" customHeight="1">
      <c r="C695" s="54"/>
    </row>
    <row r="696" ht="15.75" customHeight="1">
      <c r="C696" s="54"/>
    </row>
    <row r="697" ht="15.75" customHeight="1">
      <c r="C697" s="54"/>
    </row>
    <row r="698" ht="15.75" customHeight="1">
      <c r="C698" s="54"/>
    </row>
    <row r="699" ht="15.75" customHeight="1">
      <c r="C699" s="54"/>
    </row>
    <row r="700" ht="15.75" customHeight="1">
      <c r="C700" s="54"/>
    </row>
    <row r="701" ht="15.75" customHeight="1">
      <c r="C701" s="54"/>
    </row>
    <row r="702" ht="15.75" customHeight="1">
      <c r="C702" s="54"/>
    </row>
    <row r="703" ht="15.75" customHeight="1">
      <c r="C703" s="54"/>
    </row>
    <row r="704" ht="15.75" customHeight="1">
      <c r="C704" s="54"/>
    </row>
    <row r="705" ht="15.75" customHeight="1">
      <c r="C705" s="54"/>
    </row>
    <row r="706" ht="15.75" customHeight="1">
      <c r="C706" s="54"/>
    </row>
    <row r="707" ht="15.75" customHeight="1">
      <c r="C707" s="54"/>
    </row>
    <row r="708" ht="15.75" customHeight="1">
      <c r="C708" s="54"/>
    </row>
    <row r="709" ht="15.75" customHeight="1">
      <c r="C709" s="54"/>
    </row>
    <row r="710" ht="15.75" customHeight="1">
      <c r="C710" s="54"/>
    </row>
    <row r="711" ht="15.75" customHeight="1">
      <c r="C711" s="54"/>
    </row>
    <row r="712" ht="15.75" customHeight="1">
      <c r="C712" s="54"/>
    </row>
    <row r="713" ht="15.75" customHeight="1">
      <c r="C713" s="54"/>
    </row>
    <row r="714" ht="15.75" customHeight="1">
      <c r="C714" s="54"/>
    </row>
    <row r="715" ht="15.75" customHeight="1">
      <c r="C715" s="54"/>
    </row>
    <row r="716" ht="15.75" customHeight="1">
      <c r="C716" s="54"/>
    </row>
    <row r="717" ht="15.75" customHeight="1">
      <c r="C717" s="54"/>
    </row>
    <row r="718" ht="15.75" customHeight="1">
      <c r="C718" s="54"/>
    </row>
    <row r="719" ht="15.75" customHeight="1">
      <c r="C719" s="54"/>
    </row>
    <row r="720" ht="15.75" customHeight="1">
      <c r="C720" s="54"/>
    </row>
    <row r="721" ht="15.75" customHeight="1">
      <c r="C721" s="54"/>
    </row>
    <row r="722" ht="15.75" customHeight="1">
      <c r="C722" s="54"/>
    </row>
    <row r="723" ht="15.75" customHeight="1">
      <c r="C723" s="54"/>
    </row>
    <row r="724" ht="15.75" customHeight="1">
      <c r="C724" s="54"/>
    </row>
    <row r="725" ht="15.75" customHeight="1">
      <c r="C725" s="54"/>
    </row>
    <row r="726" ht="15.75" customHeight="1">
      <c r="C726" s="54"/>
    </row>
    <row r="727" ht="15.75" customHeight="1">
      <c r="C727" s="54"/>
    </row>
    <row r="728" ht="15.75" customHeight="1">
      <c r="C728" s="54"/>
    </row>
    <row r="729" ht="15.75" customHeight="1">
      <c r="C729" s="54"/>
    </row>
    <row r="730" ht="15.75" customHeight="1">
      <c r="C730" s="54"/>
    </row>
    <row r="731" ht="15.75" customHeight="1">
      <c r="C731" s="54"/>
    </row>
    <row r="732" ht="15.75" customHeight="1">
      <c r="C732" s="54"/>
    </row>
    <row r="733" ht="15.75" customHeight="1">
      <c r="C733" s="54"/>
    </row>
    <row r="734" ht="15.75" customHeight="1">
      <c r="C734" s="54"/>
    </row>
    <row r="735" ht="15.75" customHeight="1">
      <c r="C735" s="54"/>
    </row>
    <row r="736" ht="15.75" customHeight="1">
      <c r="C736" s="54"/>
    </row>
    <row r="737" ht="15.75" customHeight="1">
      <c r="C737" s="54"/>
    </row>
    <row r="738" ht="15.75" customHeight="1">
      <c r="C738" s="54"/>
    </row>
    <row r="739" ht="15.75" customHeight="1">
      <c r="C739" s="54"/>
    </row>
    <row r="740" ht="15.75" customHeight="1">
      <c r="C740" s="54"/>
    </row>
    <row r="741" ht="15.75" customHeight="1">
      <c r="C741" s="54"/>
    </row>
    <row r="742" ht="15.75" customHeight="1">
      <c r="C742" s="54"/>
    </row>
    <row r="743" ht="15.75" customHeight="1">
      <c r="C743" s="54"/>
    </row>
    <row r="744" ht="15.75" customHeight="1">
      <c r="C744" s="54"/>
    </row>
    <row r="745" ht="15.75" customHeight="1">
      <c r="C745" s="54"/>
    </row>
    <row r="746" ht="15.75" customHeight="1">
      <c r="C746" s="54"/>
    </row>
    <row r="747" ht="15.75" customHeight="1">
      <c r="C747" s="54"/>
    </row>
    <row r="748" ht="15.75" customHeight="1">
      <c r="C748" s="54"/>
    </row>
    <row r="749" ht="15.75" customHeight="1">
      <c r="C749" s="54"/>
    </row>
    <row r="750" ht="15.75" customHeight="1">
      <c r="C750" s="54"/>
    </row>
    <row r="751" ht="15.75" customHeight="1">
      <c r="C751" s="54"/>
    </row>
    <row r="752" ht="15.75" customHeight="1">
      <c r="C752" s="54"/>
    </row>
    <row r="753" ht="15.75" customHeight="1">
      <c r="C753" s="54"/>
    </row>
    <row r="754" ht="15.75" customHeight="1">
      <c r="C754" s="54"/>
    </row>
    <row r="755" ht="15.75" customHeight="1">
      <c r="C755" s="54"/>
    </row>
    <row r="756" ht="15.75" customHeight="1">
      <c r="C756" s="54"/>
    </row>
    <row r="757" ht="15.75" customHeight="1">
      <c r="C757" s="54"/>
    </row>
    <row r="758" ht="15.75" customHeight="1">
      <c r="C758" s="54"/>
    </row>
    <row r="759" ht="15.75" customHeight="1">
      <c r="C759" s="54"/>
    </row>
    <row r="760" ht="15.75" customHeight="1">
      <c r="C760" s="54"/>
    </row>
    <row r="761" ht="15.75" customHeight="1">
      <c r="C761" s="54"/>
    </row>
    <row r="762" ht="15.75" customHeight="1">
      <c r="C762" s="54"/>
    </row>
    <row r="763" ht="15.75" customHeight="1">
      <c r="C763" s="54"/>
    </row>
    <row r="764" ht="15.75" customHeight="1">
      <c r="C764" s="54"/>
    </row>
    <row r="765" ht="15.75" customHeight="1">
      <c r="C765" s="54"/>
    </row>
    <row r="766" ht="15.75" customHeight="1">
      <c r="C766" s="54"/>
    </row>
    <row r="767" ht="15.75" customHeight="1">
      <c r="C767" s="54"/>
    </row>
    <row r="768" ht="15.75" customHeight="1">
      <c r="C768" s="54"/>
    </row>
    <row r="769" ht="15.75" customHeight="1">
      <c r="C769" s="54"/>
    </row>
    <row r="770" ht="15.75" customHeight="1">
      <c r="C770" s="54"/>
    </row>
    <row r="771" ht="15.75" customHeight="1">
      <c r="C771" s="54"/>
    </row>
    <row r="772" ht="15.75" customHeight="1">
      <c r="C772" s="54"/>
    </row>
    <row r="773" ht="15.75" customHeight="1">
      <c r="C773" s="54"/>
    </row>
    <row r="774" ht="15.75" customHeight="1">
      <c r="C774" s="54"/>
    </row>
    <row r="775" ht="15.75" customHeight="1">
      <c r="C775" s="54"/>
    </row>
    <row r="776" ht="15.75" customHeight="1">
      <c r="C776" s="54"/>
    </row>
    <row r="777" ht="15.75" customHeight="1">
      <c r="C777" s="54"/>
    </row>
    <row r="778" ht="15.75" customHeight="1">
      <c r="C778" s="54"/>
    </row>
    <row r="779" ht="15.75" customHeight="1">
      <c r="C779" s="54"/>
    </row>
    <row r="780" ht="15.75" customHeight="1">
      <c r="C780" s="54"/>
    </row>
    <row r="781" ht="15.75" customHeight="1">
      <c r="C781" s="54"/>
    </row>
    <row r="782" ht="15.75" customHeight="1">
      <c r="C782" s="54"/>
    </row>
    <row r="783" ht="15.75" customHeight="1">
      <c r="C783" s="54"/>
    </row>
    <row r="784" ht="15.75" customHeight="1">
      <c r="C784" s="54"/>
    </row>
    <row r="785" ht="15.75" customHeight="1">
      <c r="C785" s="54"/>
    </row>
    <row r="786" ht="15.75" customHeight="1">
      <c r="C786" s="54"/>
    </row>
    <row r="787" ht="15.75" customHeight="1">
      <c r="C787" s="54"/>
    </row>
    <row r="788" ht="15.75" customHeight="1">
      <c r="C788" s="54"/>
    </row>
    <row r="789" ht="15.75" customHeight="1">
      <c r="C789" s="54"/>
    </row>
    <row r="790" ht="15.75" customHeight="1">
      <c r="C790" s="54"/>
    </row>
    <row r="791" ht="15.75" customHeight="1">
      <c r="C791" s="54"/>
    </row>
    <row r="792" ht="15.75" customHeight="1">
      <c r="C792" s="54"/>
    </row>
    <row r="793" ht="15.75" customHeight="1">
      <c r="C793" s="54"/>
    </row>
    <row r="794" ht="15.75" customHeight="1">
      <c r="C794" s="54"/>
    </row>
    <row r="795" ht="15.75" customHeight="1">
      <c r="C795" s="54"/>
    </row>
    <row r="796" ht="15.75" customHeight="1">
      <c r="C796" s="54"/>
    </row>
    <row r="797" ht="15.75" customHeight="1">
      <c r="C797" s="54"/>
    </row>
    <row r="798" ht="15.75" customHeight="1">
      <c r="C798" s="54"/>
    </row>
    <row r="799" ht="15.75" customHeight="1">
      <c r="C799" s="54"/>
    </row>
    <row r="800" ht="15.75" customHeight="1">
      <c r="C800" s="54"/>
    </row>
    <row r="801" ht="15.75" customHeight="1">
      <c r="C801" s="54"/>
    </row>
    <row r="802" ht="15.75" customHeight="1">
      <c r="C802" s="54"/>
    </row>
    <row r="803" ht="15.75" customHeight="1">
      <c r="C803" s="54"/>
    </row>
    <row r="804" ht="15.75" customHeight="1">
      <c r="C804" s="54"/>
    </row>
    <row r="805" ht="15.75" customHeight="1">
      <c r="C805" s="54"/>
    </row>
    <row r="806" ht="15.75" customHeight="1">
      <c r="C806" s="54"/>
    </row>
    <row r="807" ht="15.75" customHeight="1">
      <c r="C807" s="54"/>
    </row>
    <row r="808" ht="15.75" customHeight="1">
      <c r="C808" s="54"/>
    </row>
    <row r="809" ht="15.75" customHeight="1">
      <c r="C809" s="54"/>
    </row>
    <row r="810" ht="15.75" customHeight="1">
      <c r="C810" s="54"/>
    </row>
    <row r="811" ht="15.75" customHeight="1">
      <c r="C811" s="54"/>
    </row>
    <row r="812" ht="15.75" customHeight="1">
      <c r="C812" s="54"/>
    </row>
    <row r="813" ht="15.75" customHeight="1">
      <c r="C813" s="54"/>
    </row>
    <row r="814" ht="15.75" customHeight="1">
      <c r="C814" s="54"/>
    </row>
    <row r="815" ht="15.75" customHeight="1">
      <c r="C815" s="54"/>
    </row>
    <row r="816" ht="15.75" customHeight="1">
      <c r="C816" s="54"/>
    </row>
    <row r="817" ht="15.75" customHeight="1">
      <c r="C817" s="54"/>
    </row>
    <row r="818" ht="15.75" customHeight="1">
      <c r="C818" s="54"/>
    </row>
    <row r="819" ht="15.75" customHeight="1">
      <c r="C819" s="54"/>
    </row>
    <row r="820" ht="15.75" customHeight="1">
      <c r="C820" s="54"/>
    </row>
    <row r="821" ht="15.75" customHeight="1">
      <c r="C821" s="54"/>
    </row>
    <row r="822" ht="15.75" customHeight="1">
      <c r="C822" s="54"/>
    </row>
    <row r="823" ht="15.75" customHeight="1">
      <c r="C823" s="54"/>
    </row>
    <row r="824" ht="15.75" customHeight="1">
      <c r="C824" s="54"/>
    </row>
    <row r="825" ht="15.75" customHeight="1">
      <c r="C825" s="54"/>
    </row>
    <row r="826" ht="15.75" customHeight="1">
      <c r="C826" s="54"/>
    </row>
    <row r="827" ht="15.75" customHeight="1">
      <c r="C827" s="54"/>
    </row>
    <row r="828" ht="15.75" customHeight="1">
      <c r="C828" s="54"/>
    </row>
    <row r="829" ht="15.75" customHeight="1">
      <c r="C829" s="54"/>
    </row>
    <row r="830" ht="15.75" customHeight="1">
      <c r="C830" s="54"/>
    </row>
    <row r="831" ht="15.75" customHeight="1">
      <c r="C831" s="54"/>
    </row>
    <row r="832" ht="15.75" customHeight="1">
      <c r="C832" s="54"/>
    </row>
    <row r="833" ht="15.75" customHeight="1">
      <c r="C833" s="54"/>
    </row>
    <row r="834" ht="15.75" customHeight="1">
      <c r="C834" s="54"/>
    </row>
    <row r="835" ht="15.75" customHeight="1">
      <c r="C835" s="54"/>
    </row>
    <row r="836" ht="15.75" customHeight="1">
      <c r="C836" s="54"/>
    </row>
    <row r="837" ht="15.75" customHeight="1">
      <c r="C837" s="54"/>
    </row>
    <row r="838" ht="15.75" customHeight="1">
      <c r="C838" s="54"/>
    </row>
    <row r="839" ht="15.75" customHeight="1">
      <c r="C839" s="54"/>
    </row>
    <row r="840" ht="15.75" customHeight="1">
      <c r="C840" s="54"/>
    </row>
    <row r="841" ht="15.75" customHeight="1">
      <c r="C841" s="54"/>
    </row>
    <row r="842" ht="15.75" customHeight="1">
      <c r="C842" s="54"/>
    </row>
    <row r="843" ht="15.75" customHeight="1">
      <c r="C843" s="54"/>
    </row>
    <row r="844" ht="15.75" customHeight="1">
      <c r="C844" s="54"/>
    </row>
    <row r="845" ht="15.75" customHeight="1">
      <c r="C845" s="54"/>
    </row>
    <row r="846" ht="15.75" customHeight="1">
      <c r="C846" s="54"/>
    </row>
    <row r="847" ht="15.75" customHeight="1">
      <c r="C847" s="54"/>
    </row>
    <row r="848" ht="15.75" customHeight="1">
      <c r="C848" s="54"/>
    </row>
    <row r="849" ht="15.75" customHeight="1">
      <c r="C849" s="54"/>
    </row>
    <row r="850" ht="15.75" customHeight="1">
      <c r="C850" s="54"/>
    </row>
    <row r="851" ht="15.75" customHeight="1">
      <c r="C851" s="54"/>
    </row>
    <row r="852" ht="15.75" customHeight="1">
      <c r="C852" s="54"/>
    </row>
    <row r="853" ht="15.75" customHeight="1">
      <c r="C853" s="54"/>
    </row>
    <row r="854" ht="15.75" customHeight="1">
      <c r="C854" s="54"/>
    </row>
    <row r="855" ht="15.75" customHeight="1">
      <c r="C855" s="54"/>
    </row>
    <row r="856" ht="15.75" customHeight="1">
      <c r="C856" s="54"/>
    </row>
    <row r="857" ht="15.75" customHeight="1">
      <c r="C857" s="54"/>
    </row>
    <row r="858" ht="15.75" customHeight="1">
      <c r="C858" s="54"/>
    </row>
    <row r="859" ht="15.75" customHeight="1">
      <c r="C859" s="54"/>
    </row>
    <row r="860" ht="15.75" customHeight="1">
      <c r="C860" s="54"/>
    </row>
    <row r="861" ht="15.75" customHeight="1">
      <c r="C861" s="54"/>
    </row>
    <row r="862" ht="15.75" customHeight="1">
      <c r="C862" s="54"/>
    </row>
    <row r="863" ht="15.75" customHeight="1">
      <c r="C863" s="54"/>
    </row>
    <row r="864" ht="15.75" customHeight="1">
      <c r="C864" s="54"/>
    </row>
    <row r="865" ht="15.75" customHeight="1">
      <c r="C865" s="54"/>
    </row>
    <row r="866" ht="15.75" customHeight="1">
      <c r="C866" s="54"/>
    </row>
    <row r="867" ht="15.75" customHeight="1">
      <c r="C867" s="54"/>
    </row>
    <row r="868" ht="15.75" customHeight="1">
      <c r="C868" s="54"/>
    </row>
    <row r="869" ht="15.75" customHeight="1">
      <c r="C869" s="54"/>
    </row>
    <row r="870" ht="15.75" customHeight="1">
      <c r="C870" s="54"/>
    </row>
    <row r="871" ht="15.75" customHeight="1">
      <c r="C871" s="54"/>
    </row>
    <row r="872" ht="15.75" customHeight="1">
      <c r="C872" s="54"/>
    </row>
    <row r="873" ht="15.75" customHeight="1">
      <c r="C873" s="54"/>
    </row>
    <row r="874" ht="15.75" customHeight="1">
      <c r="C874" s="54"/>
    </row>
    <row r="875" ht="15.75" customHeight="1">
      <c r="C875" s="54"/>
    </row>
    <row r="876" ht="15.75" customHeight="1">
      <c r="C876" s="54"/>
    </row>
    <row r="877" ht="15.75" customHeight="1">
      <c r="C877" s="54"/>
    </row>
    <row r="878" ht="15.75" customHeight="1">
      <c r="C878" s="54"/>
    </row>
    <row r="879" ht="15.75" customHeight="1">
      <c r="C879" s="54"/>
    </row>
    <row r="880" ht="15.75" customHeight="1">
      <c r="C880" s="54"/>
    </row>
    <row r="881" ht="15.75" customHeight="1">
      <c r="C881" s="54"/>
    </row>
    <row r="882" ht="15.75" customHeight="1">
      <c r="C882" s="54"/>
    </row>
    <row r="883" ht="15.75" customHeight="1">
      <c r="C883" s="54"/>
    </row>
    <row r="884" ht="15.75" customHeight="1">
      <c r="C884" s="54"/>
    </row>
    <row r="885" ht="15.75" customHeight="1">
      <c r="C885" s="54"/>
    </row>
    <row r="886" ht="15.75" customHeight="1">
      <c r="C886" s="54"/>
    </row>
    <row r="887" ht="15.75" customHeight="1">
      <c r="C887" s="54"/>
    </row>
    <row r="888" ht="15.75" customHeight="1">
      <c r="C888" s="54"/>
    </row>
    <row r="889" ht="15.75" customHeight="1">
      <c r="C889" s="54"/>
    </row>
    <row r="890" ht="15.75" customHeight="1">
      <c r="C890" s="54"/>
    </row>
    <row r="891" ht="15.75" customHeight="1">
      <c r="C891" s="54"/>
    </row>
    <row r="892" ht="15.75" customHeight="1">
      <c r="C892" s="54"/>
    </row>
    <row r="893" ht="15.75" customHeight="1">
      <c r="C893" s="54"/>
    </row>
    <row r="894" ht="15.75" customHeight="1">
      <c r="C894" s="54"/>
    </row>
    <row r="895" ht="15.75" customHeight="1">
      <c r="C895" s="54"/>
    </row>
    <row r="896" ht="15.75" customHeight="1">
      <c r="C896" s="54"/>
    </row>
    <row r="897" ht="15.75" customHeight="1">
      <c r="C897" s="54"/>
    </row>
    <row r="898" ht="15.75" customHeight="1">
      <c r="C898" s="54"/>
    </row>
    <row r="899" ht="15.75" customHeight="1">
      <c r="C899" s="54"/>
    </row>
    <row r="900" ht="15.75" customHeight="1">
      <c r="C900" s="54"/>
    </row>
    <row r="901" ht="15.75" customHeight="1">
      <c r="C901" s="54"/>
    </row>
    <row r="902" ht="15.75" customHeight="1">
      <c r="C902" s="54"/>
    </row>
    <row r="903" ht="15.75" customHeight="1">
      <c r="C903" s="54"/>
    </row>
    <row r="904" ht="15.75" customHeight="1">
      <c r="C904" s="54"/>
    </row>
    <row r="905" ht="15.75" customHeight="1">
      <c r="C905" s="54"/>
    </row>
    <row r="906" ht="15.75" customHeight="1">
      <c r="C906" s="54"/>
    </row>
    <row r="907" ht="15.75" customHeight="1">
      <c r="C907" s="54"/>
    </row>
    <row r="908" ht="15.75" customHeight="1">
      <c r="C908" s="54"/>
    </row>
    <row r="909" ht="15.75" customHeight="1">
      <c r="C909" s="54"/>
    </row>
    <row r="910" ht="15.75" customHeight="1">
      <c r="C910" s="54"/>
    </row>
    <row r="911" ht="15.75" customHeight="1">
      <c r="C911" s="54"/>
    </row>
    <row r="912" ht="15.75" customHeight="1">
      <c r="C912" s="54"/>
    </row>
    <row r="913" ht="15.75" customHeight="1">
      <c r="C913" s="54"/>
    </row>
    <row r="914" ht="15.75" customHeight="1">
      <c r="C914" s="54"/>
    </row>
    <row r="915" ht="15.75" customHeight="1">
      <c r="C915" s="54"/>
    </row>
    <row r="916" ht="15.75" customHeight="1">
      <c r="C916" s="54"/>
    </row>
    <row r="917" ht="15.75" customHeight="1">
      <c r="C917" s="54"/>
    </row>
    <row r="918" ht="15.75" customHeight="1">
      <c r="C918" s="54"/>
    </row>
    <row r="919" ht="15.75" customHeight="1">
      <c r="C919" s="54"/>
    </row>
    <row r="920" ht="15.75" customHeight="1">
      <c r="C920" s="54"/>
    </row>
    <row r="921" ht="15.75" customHeight="1">
      <c r="C921" s="54"/>
    </row>
    <row r="922" ht="15.75" customHeight="1">
      <c r="C922" s="54"/>
    </row>
    <row r="923" ht="15.75" customHeight="1">
      <c r="C923" s="54"/>
    </row>
    <row r="924" ht="15.75" customHeight="1">
      <c r="C924" s="54"/>
    </row>
    <row r="925" ht="15.75" customHeight="1">
      <c r="C925" s="54"/>
    </row>
    <row r="926" ht="15.75" customHeight="1">
      <c r="C926" s="54"/>
    </row>
    <row r="927" ht="15.75" customHeight="1">
      <c r="C927" s="54"/>
    </row>
    <row r="928" ht="15.75" customHeight="1">
      <c r="C928" s="54"/>
    </row>
    <row r="929" ht="15.75" customHeight="1">
      <c r="C929" s="54"/>
    </row>
    <row r="930" ht="15.75" customHeight="1">
      <c r="C930" s="54"/>
    </row>
    <row r="931" ht="15.75" customHeight="1">
      <c r="C931" s="54"/>
    </row>
    <row r="932" ht="15.75" customHeight="1">
      <c r="C932" s="54"/>
    </row>
    <row r="933" ht="15.75" customHeight="1">
      <c r="C933" s="54"/>
    </row>
    <row r="934" ht="15.75" customHeight="1">
      <c r="C934" s="54"/>
    </row>
    <row r="935" ht="15.75" customHeight="1">
      <c r="C935" s="54"/>
    </row>
    <row r="936" ht="15.75" customHeight="1">
      <c r="C936" s="54"/>
    </row>
    <row r="937" ht="15.75" customHeight="1">
      <c r="C937" s="54"/>
    </row>
    <row r="938" ht="15.75" customHeight="1">
      <c r="C938" s="54"/>
    </row>
    <row r="939" ht="15.75" customHeight="1">
      <c r="C939" s="54"/>
    </row>
    <row r="940" ht="15.75" customHeight="1">
      <c r="C940" s="54"/>
    </row>
    <row r="941" ht="15.75" customHeight="1">
      <c r="C941" s="54"/>
    </row>
    <row r="942" ht="15.75" customHeight="1">
      <c r="C942" s="54"/>
    </row>
    <row r="943" ht="15.75" customHeight="1">
      <c r="C943" s="54"/>
    </row>
    <row r="944" ht="15.75" customHeight="1">
      <c r="C944" s="54"/>
    </row>
    <row r="945" ht="15.75" customHeight="1">
      <c r="C945" s="54"/>
    </row>
    <row r="946" ht="15.75" customHeight="1">
      <c r="C946" s="54"/>
    </row>
    <row r="947" ht="15.75" customHeight="1">
      <c r="C947" s="54"/>
    </row>
    <row r="948" ht="15.75" customHeight="1">
      <c r="C948" s="54"/>
    </row>
    <row r="949" ht="15.75" customHeight="1">
      <c r="C949" s="54"/>
    </row>
    <row r="950" ht="15.75" customHeight="1">
      <c r="C950" s="54"/>
    </row>
    <row r="951" ht="15.75" customHeight="1">
      <c r="C951" s="54"/>
    </row>
    <row r="952" ht="15.75" customHeight="1">
      <c r="C952" s="54"/>
    </row>
    <row r="953" ht="15.75" customHeight="1">
      <c r="C953" s="54"/>
    </row>
    <row r="954" ht="15.75" customHeight="1">
      <c r="C954" s="54"/>
    </row>
    <row r="955" ht="15.75" customHeight="1">
      <c r="C955" s="54"/>
    </row>
    <row r="956" ht="15.75" customHeight="1">
      <c r="C956" s="54"/>
    </row>
    <row r="957" ht="15.75" customHeight="1">
      <c r="C957" s="54"/>
    </row>
    <row r="958" ht="15.75" customHeight="1">
      <c r="C958" s="54"/>
    </row>
    <row r="959" ht="15.75" customHeight="1">
      <c r="C959" s="54"/>
    </row>
    <row r="960" ht="15.75" customHeight="1">
      <c r="C960" s="54"/>
    </row>
    <row r="961" ht="15.75" customHeight="1">
      <c r="C961" s="54"/>
    </row>
    <row r="962" ht="15.75" customHeight="1">
      <c r="C962" s="54"/>
    </row>
    <row r="963" ht="15.75" customHeight="1">
      <c r="C963" s="54"/>
    </row>
    <row r="964" ht="15.75" customHeight="1">
      <c r="C964" s="54"/>
    </row>
    <row r="965" ht="15.75" customHeight="1">
      <c r="C965" s="54"/>
    </row>
    <row r="966" ht="15.75" customHeight="1">
      <c r="C966" s="54"/>
    </row>
    <row r="967" ht="15.75" customHeight="1">
      <c r="C967" s="54"/>
    </row>
    <row r="968" ht="15.75" customHeight="1">
      <c r="C968" s="54"/>
    </row>
    <row r="969" ht="15.75" customHeight="1">
      <c r="C969" s="54"/>
    </row>
    <row r="970" ht="15.75" customHeight="1">
      <c r="C970" s="54"/>
    </row>
    <row r="971" ht="15.75" customHeight="1">
      <c r="C971" s="54"/>
    </row>
    <row r="972" ht="15.75" customHeight="1">
      <c r="C972" s="54"/>
    </row>
    <row r="973" ht="15.75" customHeight="1">
      <c r="C973" s="54"/>
    </row>
    <row r="974" ht="15.75" customHeight="1">
      <c r="C974" s="54"/>
    </row>
    <row r="975" ht="15.75" customHeight="1">
      <c r="C975" s="54"/>
    </row>
    <row r="976" ht="15.75" customHeight="1">
      <c r="C976" s="54"/>
    </row>
    <row r="977" ht="15.75" customHeight="1">
      <c r="C977" s="54"/>
    </row>
    <row r="978" ht="15.75" customHeight="1">
      <c r="C978" s="54"/>
    </row>
    <row r="979" ht="15.75" customHeight="1">
      <c r="C979" s="54"/>
    </row>
    <row r="980" ht="15.75" customHeight="1">
      <c r="C980" s="54"/>
    </row>
    <row r="981" ht="15.75" customHeight="1">
      <c r="C981" s="54"/>
    </row>
    <row r="982" ht="15.75" customHeight="1">
      <c r="C982" s="54"/>
    </row>
    <row r="983" ht="15.75" customHeight="1">
      <c r="C983" s="54"/>
    </row>
    <row r="984" ht="15.75" customHeight="1">
      <c r="C984" s="54"/>
    </row>
    <row r="985" ht="15.75" customHeight="1">
      <c r="C985" s="54"/>
    </row>
    <row r="986" ht="15.75" customHeight="1">
      <c r="C986" s="54"/>
    </row>
    <row r="987" ht="15.75" customHeight="1">
      <c r="C987" s="54"/>
    </row>
    <row r="988" ht="15.75" customHeight="1">
      <c r="C988" s="54"/>
    </row>
    <row r="989" ht="15.75" customHeight="1">
      <c r="C989" s="54"/>
    </row>
    <row r="990" ht="15.75" customHeight="1">
      <c r="C990" s="54"/>
    </row>
    <row r="991" ht="15.75" customHeight="1">
      <c r="C991" s="54"/>
    </row>
    <row r="992" ht="15.75" customHeight="1">
      <c r="C992" s="54"/>
    </row>
    <row r="993" ht="15.75" customHeight="1">
      <c r="C993" s="54"/>
    </row>
    <row r="994" ht="15.75" customHeight="1">
      <c r="C994" s="54"/>
    </row>
  </sheetData>
  <mergeCells count="59">
    <mergeCell ref="E51:G51"/>
    <mergeCell ref="E52:G52"/>
    <mergeCell ref="E44:G44"/>
    <mergeCell ref="E45:G45"/>
    <mergeCell ref="E46:G46"/>
    <mergeCell ref="E47:G47"/>
    <mergeCell ref="E48:G48"/>
    <mergeCell ref="E49:G49"/>
    <mergeCell ref="E50:G50"/>
    <mergeCell ref="A6:B8"/>
    <mergeCell ref="A9:A21"/>
    <mergeCell ref="A22:A40"/>
    <mergeCell ref="A41:A56"/>
    <mergeCell ref="A1:E1"/>
    <mergeCell ref="A2:E5"/>
    <mergeCell ref="F2:F5"/>
    <mergeCell ref="G2:G5"/>
    <mergeCell ref="C6:C8"/>
    <mergeCell ref="D6:D8"/>
    <mergeCell ref="E6: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53:G53"/>
    <mergeCell ref="E54:G54"/>
    <mergeCell ref="E55:G55"/>
    <mergeCell ref="E56:G56"/>
    <mergeCell ref="E37:G37"/>
    <mergeCell ref="E38:G38"/>
    <mergeCell ref="E39:G39"/>
    <mergeCell ref="E40:G40"/>
    <mergeCell ref="E41:G41"/>
    <mergeCell ref="E42:G42"/>
    <mergeCell ref="E43:G43"/>
  </mergeCells>
  <hyperlinks>
    <hyperlink r:id="rId2" ref="F2"/>
  </hyperlinks>
  <printOptions/>
  <pageMargins bottom="0.7875" footer="0.0" header="0.0" left="1.05277777777778" right="1.05277777777778" top="0.7875"/>
  <pageSetup paperSize="9" orientation="landscape"/>
  <headerFooter>
    <oddHeader>&amp;C&amp;A</oddHeader>
    <oddFooter>&amp;L&amp;D&amp;CPage &amp;P</oddFooter>
  </headerFooter>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14"/>
    <col customWidth="1" min="2" max="2" width="13.14"/>
    <col customWidth="1" min="3" max="3" width="12.29"/>
    <col customWidth="1" min="4" max="4" width="12.43"/>
    <col customWidth="1" min="5" max="5" width="14.14"/>
    <col customWidth="1" min="6" max="6" width="11.14"/>
    <col customWidth="1" min="7" max="7" width="7.0"/>
    <col customWidth="1" min="8" max="8" width="7.14"/>
    <col customWidth="1" min="9" max="9" width="8.71"/>
    <col customWidth="1" min="10" max="10" width="11.57"/>
    <col customWidth="1" min="11" max="11" width="8.14"/>
    <col customWidth="1" min="12" max="12" width="7.0"/>
    <col customWidth="1" min="13" max="13" width="8.71"/>
    <col customWidth="1" min="14" max="14" width="11.29"/>
    <col customWidth="1" min="15" max="15" width="8.29"/>
    <col customWidth="1" min="16" max="16" width="7.14"/>
    <col customWidth="1" min="17" max="25" width="8.71"/>
  </cols>
  <sheetData>
    <row r="1" ht="15.0" customHeight="1">
      <c r="A1" s="56"/>
      <c r="F1" s="57" t="s">
        <v>124</v>
      </c>
      <c r="R1" s="58"/>
      <c r="S1" s="58"/>
      <c r="T1" s="58"/>
      <c r="U1" s="58"/>
      <c r="V1" s="58"/>
      <c r="W1" s="58"/>
      <c r="X1" s="58"/>
      <c r="Y1" s="58"/>
    </row>
    <row r="2" ht="12.75" customHeight="1">
      <c r="F2" s="59"/>
      <c r="I2" s="60"/>
      <c r="J2" s="61"/>
      <c r="M2" s="62"/>
      <c r="N2" s="63"/>
      <c r="Q2" s="64"/>
      <c r="R2" s="58"/>
      <c r="S2" s="58"/>
      <c r="T2" s="58"/>
      <c r="U2" s="58"/>
      <c r="V2" s="58"/>
      <c r="W2" s="58"/>
      <c r="X2" s="58"/>
      <c r="Y2" s="58"/>
    </row>
    <row r="3" ht="12.75" customHeight="1">
      <c r="R3" s="58"/>
      <c r="S3" s="58"/>
      <c r="T3" s="58"/>
      <c r="U3" s="58"/>
      <c r="V3" s="58"/>
      <c r="W3" s="58"/>
      <c r="X3" s="58"/>
      <c r="Y3" s="58"/>
    </row>
    <row r="4" ht="12.75" customHeight="1">
      <c r="R4" s="58"/>
      <c r="S4" s="58"/>
      <c r="T4" s="58"/>
      <c r="U4" s="58"/>
      <c r="V4" s="58"/>
      <c r="W4" s="58"/>
      <c r="X4" s="58"/>
      <c r="Y4" s="58"/>
    </row>
    <row r="5" ht="12.75" customHeight="1">
      <c r="R5" s="58"/>
      <c r="S5" s="58"/>
      <c r="T5" s="58"/>
      <c r="U5" s="58"/>
      <c r="V5" s="58"/>
      <c r="W5" s="58"/>
      <c r="X5" s="58"/>
      <c r="Y5" s="58"/>
    </row>
    <row r="6" ht="21.0" customHeight="1">
      <c r="A6" s="65" t="s">
        <v>125</v>
      </c>
      <c r="R6" s="58"/>
      <c r="S6" s="58"/>
      <c r="T6" s="58"/>
      <c r="U6" s="58"/>
      <c r="V6" s="58"/>
      <c r="W6" s="58"/>
      <c r="X6" s="58"/>
      <c r="Y6" s="58"/>
    </row>
    <row r="7" ht="12.75" customHeight="1">
      <c r="A7" s="66" t="s">
        <v>126</v>
      </c>
      <c r="B7" s="67" t="s">
        <v>127</v>
      </c>
      <c r="C7" s="68" t="s">
        <v>5</v>
      </c>
      <c r="D7" s="68" t="s">
        <v>128</v>
      </c>
      <c r="E7" s="69" t="s">
        <v>129</v>
      </c>
      <c r="F7" s="70" t="s">
        <v>130</v>
      </c>
      <c r="G7" s="71" t="s">
        <v>131</v>
      </c>
      <c r="H7" s="72" t="s">
        <v>132</v>
      </c>
      <c r="I7" s="73" t="s">
        <v>133</v>
      </c>
      <c r="J7" s="74" t="s">
        <v>130</v>
      </c>
      <c r="K7" s="74" t="s">
        <v>131</v>
      </c>
      <c r="L7" s="74" t="s">
        <v>132</v>
      </c>
      <c r="M7" s="75" t="s">
        <v>134</v>
      </c>
      <c r="N7" s="76" t="s">
        <v>130</v>
      </c>
      <c r="O7" s="76" t="s">
        <v>131</v>
      </c>
      <c r="P7" s="76" t="s">
        <v>132</v>
      </c>
      <c r="Q7" s="76" t="s">
        <v>135</v>
      </c>
      <c r="R7" s="58"/>
      <c r="S7" s="58"/>
      <c r="T7" s="58"/>
      <c r="U7" s="58"/>
      <c r="V7" s="58"/>
      <c r="W7" s="58"/>
      <c r="X7" s="58"/>
      <c r="Y7" s="58"/>
    </row>
    <row r="8" ht="12.75" customHeight="1">
      <c r="A8" s="19" t="s">
        <v>8</v>
      </c>
      <c r="B8" s="20" t="str">
        <f>'Criterios de evaluación | 2º Bt'!B9</f>
        <v>Tema 1</v>
      </c>
      <c r="C8" s="21">
        <f>'Criterios de evaluación | 2º Bt'!C9</f>
        <v>0.0189</v>
      </c>
      <c r="D8" s="22" t="str">
        <f>'Criterios de evaluación | 2º Bt'!D9</f>
        <v>B 1.1</v>
      </c>
      <c r="E8" s="77" t="str">
        <f t="shared" ref="E8:E39" si="1">IFERROR(AVERAGE(I8,M8,Q8),"")</f>
        <v/>
      </c>
      <c r="F8" s="78" t="s">
        <v>136</v>
      </c>
      <c r="G8" s="78" t="s">
        <v>137</v>
      </c>
      <c r="H8" s="79">
        <f>IFERROR(__xludf.DUMMYFUNCTION("split( D8,""B"")"),44562.0)</f>
        <v>44562</v>
      </c>
      <c r="I8" s="80"/>
      <c r="J8" s="81"/>
      <c r="K8" s="78"/>
      <c r="L8" s="82">
        <f>IFERROR(__xludf.DUMMYFUNCTION("split(D8,""B"")"),44562.0)</f>
        <v>44562</v>
      </c>
      <c r="M8" s="83"/>
      <c r="N8" s="84"/>
      <c r="O8" s="78"/>
      <c r="P8" s="85">
        <f>IFERROR(__xludf.DUMMYFUNCTION("split(D8,""B"")"),44562.0)</f>
        <v>44562</v>
      </c>
      <c r="Q8" s="86"/>
    </row>
    <row r="9" ht="12.75" customHeight="1">
      <c r="B9" s="20" t="str">
        <f>'Criterios de evaluación | 2º Bt'!B10</f>
        <v>Tema 1</v>
      </c>
      <c r="C9" s="21">
        <f>'Criterios de evaluación | 2º Bt'!C10</f>
        <v>0.0189</v>
      </c>
      <c r="D9" s="22" t="str">
        <f>'Criterios de evaluación | 2º Bt'!D10</f>
        <v>B 1.2</v>
      </c>
      <c r="E9" s="77" t="str">
        <f t="shared" si="1"/>
        <v/>
      </c>
      <c r="F9" s="78" t="s">
        <v>136</v>
      </c>
      <c r="G9" s="78" t="s">
        <v>137</v>
      </c>
      <c r="H9" s="79">
        <f>IFERROR(__xludf.DUMMYFUNCTION("split( D9,""B"")"),44593.0)</f>
        <v>44593</v>
      </c>
      <c r="I9" s="80"/>
      <c r="J9" s="87"/>
      <c r="K9" s="78"/>
      <c r="L9" s="82">
        <f>IFERROR(__xludf.DUMMYFUNCTION("split(D9,""B"")"),44593.0)</f>
        <v>44593</v>
      </c>
      <c r="M9" s="83"/>
      <c r="N9" s="84"/>
      <c r="O9" s="78"/>
      <c r="P9" s="85">
        <f>IFERROR(__xludf.DUMMYFUNCTION("split(D9,""B"")"),44593.0)</f>
        <v>44593</v>
      </c>
      <c r="Q9" s="86"/>
    </row>
    <row r="10" ht="12.75" customHeight="1">
      <c r="B10" s="20" t="str">
        <f>'Criterios de evaluación | 2º Bt'!B11</f>
        <v>Tema 2, 3 y 4</v>
      </c>
      <c r="C10" s="21">
        <f>'Criterios de evaluación | 2º Bt'!C11</f>
        <v>0.0378</v>
      </c>
      <c r="D10" s="22" t="str">
        <f>'Criterios de evaluación | 2º Bt'!D11</f>
        <v>B 1.3</v>
      </c>
      <c r="E10" s="77" t="str">
        <f t="shared" si="1"/>
        <v/>
      </c>
      <c r="F10" s="78" t="s">
        <v>136</v>
      </c>
      <c r="G10" s="78" t="s">
        <v>138</v>
      </c>
      <c r="H10" s="79">
        <f>IFERROR(__xludf.DUMMYFUNCTION("split( D10,""B"")"),44621.0)</f>
        <v>44621</v>
      </c>
      <c r="I10" s="80"/>
      <c r="J10" s="81"/>
      <c r="K10" s="78"/>
      <c r="L10" s="82">
        <f>IFERROR(__xludf.DUMMYFUNCTION("split(D10,""B"")"),44621.0)</f>
        <v>44621</v>
      </c>
      <c r="M10" s="83"/>
      <c r="N10" s="84"/>
      <c r="O10" s="78"/>
      <c r="P10" s="85">
        <f>IFERROR(__xludf.DUMMYFUNCTION("split(D10,""B"")"),44621.0)</f>
        <v>44621</v>
      </c>
      <c r="Q10" s="86"/>
    </row>
    <row r="11" ht="12.75" customHeight="1">
      <c r="B11" s="20" t="str">
        <f>'Criterios de evaluación | 2º Bt'!B12</f>
        <v>Tema 2, 3 y 4</v>
      </c>
      <c r="C11" s="21">
        <f>'Criterios de evaluación | 2º Bt'!C12</f>
        <v>0.0278</v>
      </c>
      <c r="D11" s="22" t="str">
        <f>'Criterios de evaluación | 2º Bt'!D12</f>
        <v>B 1.4</v>
      </c>
      <c r="E11" s="77" t="str">
        <f t="shared" si="1"/>
        <v/>
      </c>
      <c r="F11" s="78" t="s">
        <v>136</v>
      </c>
      <c r="G11" s="78" t="s">
        <v>138</v>
      </c>
      <c r="H11" s="79">
        <f>IFERROR(__xludf.DUMMYFUNCTION("split( D11,""B"")"),44652.0)</f>
        <v>44652</v>
      </c>
      <c r="I11" s="80"/>
      <c r="J11" s="81"/>
      <c r="K11" s="78"/>
      <c r="L11" s="82">
        <f>IFERROR(__xludf.DUMMYFUNCTION("split(D11,""B"")"),44652.0)</f>
        <v>44652</v>
      </c>
      <c r="M11" s="83"/>
      <c r="N11" s="88"/>
      <c r="O11" s="78"/>
      <c r="P11" s="85">
        <f>IFERROR(__xludf.DUMMYFUNCTION("split(D11,""B"")"),44652.0)</f>
        <v>44652</v>
      </c>
      <c r="Q11" s="89"/>
    </row>
    <row r="12" ht="12.75" customHeight="1">
      <c r="B12" s="20" t="str">
        <f>'Criterios de evaluación | 2º Bt'!B13</f>
        <v>Tema 2, 3 y 4</v>
      </c>
      <c r="C12" s="21">
        <f>'Criterios de evaluación | 2º Bt'!C13</f>
        <v>0.0278</v>
      </c>
      <c r="D12" s="22" t="str">
        <f>'Criterios de evaluación | 2º Bt'!D13</f>
        <v>B 1.5</v>
      </c>
      <c r="E12" s="77" t="str">
        <f t="shared" si="1"/>
        <v/>
      </c>
      <c r="F12" s="78" t="s">
        <v>136</v>
      </c>
      <c r="G12" s="78" t="s">
        <v>138</v>
      </c>
      <c r="H12" s="79">
        <f>IFERROR(__xludf.DUMMYFUNCTION("split( D12,""B"")"),44682.0)</f>
        <v>44682</v>
      </c>
      <c r="I12" s="80"/>
      <c r="J12" s="81"/>
      <c r="K12" s="78"/>
      <c r="L12" s="82">
        <f>IFERROR(__xludf.DUMMYFUNCTION("split(D12,""B"")"),44682.0)</f>
        <v>44682</v>
      </c>
      <c r="M12" s="83"/>
      <c r="N12" s="88"/>
      <c r="O12" s="78"/>
      <c r="P12" s="85">
        <f>IFERROR(__xludf.DUMMYFUNCTION("split(D12,""B"")"),44682.0)</f>
        <v>44682</v>
      </c>
      <c r="Q12" s="89"/>
    </row>
    <row r="13" ht="12.75" customHeight="1">
      <c r="B13" s="20" t="str">
        <f>'Criterios de evaluación | 2º Bt'!B14</f>
        <v>Tema 3</v>
      </c>
      <c r="C13" s="21">
        <f>'Criterios de evaluación | 2º Bt'!C14</f>
        <v>0.0278</v>
      </c>
      <c r="D13" s="22" t="str">
        <f>'Criterios de evaluación | 2º Bt'!D14</f>
        <v>B 1.6</v>
      </c>
      <c r="E13" s="77" t="str">
        <f t="shared" si="1"/>
        <v/>
      </c>
      <c r="F13" s="78" t="s">
        <v>136</v>
      </c>
      <c r="G13" s="78" t="s">
        <v>139</v>
      </c>
      <c r="H13" s="79">
        <f>IFERROR(__xludf.DUMMYFUNCTION("split( D13,""B"")"),44713.0)</f>
        <v>44713</v>
      </c>
      <c r="I13" s="80"/>
      <c r="J13" s="81"/>
      <c r="K13" s="78"/>
      <c r="L13" s="82">
        <f>IFERROR(__xludf.DUMMYFUNCTION("split(D13,""B"")"),44713.0)</f>
        <v>44713</v>
      </c>
      <c r="M13" s="83"/>
      <c r="N13" s="88"/>
      <c r="O13" s="78"/>
      <c r="P13" s="85">
        <f>IFERROR(__xludf.DUMMYFUNCTION("split(D13,""B"")"),44713.0)</f>
        <v>44713</v>
      </c>
      <c r="Q13" s="89"/>
    </row>
    <row r="14" ht="12.75" customHeight="1">
      <c r="B14" s="20" t="str">
        <f>'Criterios de evaluación | 2º Bt'!B15</f>
        <v>Tema 3</v>
      </c>
      <c r="C14" s="21">
        <f>'Criterios de evaluación | 2º Bt'!C15</f>
        <v>0.01</v>
      </c>
      <c r="D14" s="22" t="str">
        <f>'Criterios de evaluación | 2º Bt'!D15</f>
        <v>B 1.7</v>
      </c>
      <c r="E14" s="77" t="str">
        <f t="shared" si="1"/>
        <v/>
      </c>
      <c r="F14" s="78" t="s">
        <v>136</v>
      </c>
      <c r="G14" s="78" t="s">
        <v>139</v>
      </c>
      <c r="H14" s="79">
        <f>IFERROR(__xludf.DUMMYFUNCTION("split( D14,""B"")"),44743.0)</f>
        <v>44743</v>
      </c>
      <c r="I14" s="80"/>
      <c r="J14" s="81"/>
      <c r="K14" s="78"/>
      <c r="L14" s="82">
        <f>IFERROR(__xludf.DUMMYFUNCTION("split(D14,""B"")"),44743.0)</f>
        <v>44743</v>
      </c>
      <c r="M14" s="90"/>
      <c r="N14" s="88"/>
      <c r="O14" s="78"/>
      <c r="P14" s="85">
        <f>IFERROR(__xludf.DUMMYFUNCTION("split(D14,""B"")"),44743.0)</f>
        <v>44743</v>
      </c>
      <c r="Q14" s="89"/>
    </row>
    <row r="15" ht="12.75" customHeight="1">
      <c r="B15" s="20" t="str">
        <f>'Criterios de evaluación | 2º Bt'!B16</f>
        <v>Tema 5</v>
      </c>
      <c r="C15" s="21">
        <f>'Criterios de evaluación | 2º Bt'!C16</f>
        <v>0.0189</v>
      </c>
      <c r="D15" s="22" t="str">
        <f>'Criterios de evaluación | 2º Bt'!D16</f>
        <v>B 2.1</v>
      </c>
      <c r="E15" s="77" t="str">
        <f t="shared" si="1"/>
        <v/>
      </c>
      <c r="F15" s="78" t="s">
        <v>136</v>
      </c>
      <c r="G15" s="78" t="s">
        <v>140</v>
      </c>
      <c r="H15" s="79">
        <f>IFERROR(__xludf.DUMMYFUNCTION("split( D15,""B"")"),44563.0)</f>
        <v>44563</v>
      </c>
      <c r="I15" s="91"/>
      <c r="J15" s="81"/>
      <c r="K15" s="78"/>
      <c r="L15" s="82">
        <f>IFERROR(__xludf.DUMMYFUNCTION("split(D15,""B"")"),44563.0)</f>
        <v>44563</v>
      </c>
      <c r="M15" s="90"/>
      <c r="N15" s="88"/>
      <c r="O15" s="78"/>
      <c r="P15" s="85">
        <f>IFERROR(__xludf.DUMMYFUNCTION("split(D15,""B"")"),44563.0)</f>
        <v>44563</v>
      </c>
      <c r="Q15" s="89"/>
    </row>
    <row r="16" ht="12.75" customHeight="1">
      <c r="B16" s="20" t="str">
        <f>'Criterios de evaluación | 2º Bt'!B17</f>
        <v>Tema 5 y 6</v>
      </c>
      <c r="C16" s="21">
        <f>'Criterios de evaluación | 2º Bt'!C17</f>
        <v>0.0278</v>
      </c>
      <c r="D16" s="22" t="str">
        <f>'Criterios de evaluación | 2º Bt'!D17</f>
        <v>B 2.2</v>
      </c>
      <c r="E16" s="77" t="str">
        <f t="shared" si="1"/>
        <v/>
      </c>
      <c r="F16" s="78" t="s">
        <v>136</v>
      </c>
      <c r="G16" s="78" t="s">
        <v>140</v>
      </c>
      <c r="H16" s="79">
        <f>IFERROR(__xludf.DUMMYFUNCTION("split( D16,""B"")"),44594.0)</f>
        <v>44594</v>
      </c>
      <c r="I16" s="91"/>
      <c r="J16" s="81"/>
      <c r="K16" s="78"/>
      <c r="L16" s="82">
        <f>IFERROR(__xludf.DUMMYFUNCTION("split(D16,""B"")"),44594.0)</f>
        <v>44594</v>
      </c>
      <c r="M16" s="90"/>
      <c r="N16" s="88"/>
      <c r="O16" s="78"/>
      <c r="P16" s="85">
        <f>IFERROR(__xludf.DUMMYFUNCTION("split(D16,""B"")"),44594.0)</f>
        <v>44594</v>
      </c>
      <c r="Q16" s="89"/>
    </row>
    <row r="17" ht="12.75" customHeight="1">
      <c r="B17" s="20" t="str">
        <f>'Criterios de evaluación | 2º Bt'!B18</f>
        <v>Tema 7</v>
      </c>
      <c r="C17" s="21">
        <f>'Criterios de evaluación | 2º Bt'!C18</f>
        <v>0.0278</v>
      </c>
      <c r="D17" s="22" t="str">
        <f>'Criterios de evaluación | 2º Bt'!D18</f>
        <v>B 2.3</v>
      </c>
      <c r="E17" s="77" t="str">
        <f t="shared" si="1"/>
        <v/>
      </c>
      <c r="F17" s="78" t="s">
        <v>136</v>
      </c>
      <c r="G17" s="78" t="s">
        <v>141</v>
      </c>
      <c r="H17" s="79">
        <f>IFERROR(__xludf.DUMMYFUNCTION("split( D17,""B"")"),44622.0)</f>
        <v>44622</v>
      </c>
      <c r="I17" s="91"/>
      <c r="J17" s="81"/>
      <c r="K17" s="78"/>
      <c r="L17" s="82">
        <f>IFERROR(__xludf.DUMMYFUNCTION("split(D17,""B"")"),44622.0)</f>
        <v>44622</v>
      </c>
      <c r="M17" s="90"/>
      <c r="N17" s="88"/>
      <c r="O17" s="78"/>
      <c r="P17" s="85">
        <f>IFERROR(__xludf.DUMMYFUNCTION("split(D17,""B"")"),44622.0)</f>
        <v>44622</v>
      </c>
      <c r="Q17" s="89"/>
    </row>
    <row r="18" ht="12.75" customHeight="1">
      <c r="B18" s="20" t="str">
        <f>'Criterios de evaluación | 2º Bt'!B19</f>
        <v>Tema 7</v>
      </c>
      <c r="C18" s="21">
        <f>'Criterios de evaluación | 2º Bt'!C19</f>
        <v>0.0278</v>
      </c>
      <c r="D18" s="22" t="str">
        <f>'Criterios de evaluación | 2º Bt'!D19</f>
        <v>B 2.4</v>
      </c>
      <c r="E18" s="77" t="str">
        <f t="shared" si="1"/>
        <v/>
      </c>
      <c r="F18" s="78" t="s">
        <v>136</v>
      </c>
      <c r="G18" s="78" t="s">
        <v>141</v>
      </c>
      <c r="H18" s="79">
        <f>IFERROR(__xludf.DUMMYFUNCTION("split( D18,""B"")"),44653.0)</f>
        <v>44653</v>
      </c>
      <c r="I18" s="91"/>
      <c r="J18" s="81"/>
      <c r="K18" s="78"/>
      <c r="L18" s="82">
        <f>IFERROR(__xludf.DUMMYFUNCTION("split(D18,""B"")"),44653.0)</f>
        <v>44653</v>
      </c>
      <c r="M18" s="90"/>
      <c r="N18" s="88"/>
      <c r="O18" s="78"/>
      <c r="P18" s="85">
        <f>IFERROR(__xludf.DUMMYFUNCTION("split(D18,""B"")"),44653.0)</f>
        <v>44653</v>
      </c>
      <c r="Q18" s="89"/>
    </row>
    <row r="19" ht="12.75" customHeight="1">
      <c r="B19" s="20" t="str">
        <f>'Criterios de evaluación | 2º Bt'!B20</f>
        <v>Tema 7</v>
      </c>
      <c r="C19" s="21">
        <f>'Criterios de evaluación | 2º Bt'!C20</f>
        <v>0.0189</v>
      </c>
      <c r="D19" s="22" t="str">
        <f>'Criterios de evaluación | 2º Bt'!D20</f>
        <v>B 2.5</v>
      </c>
      <c r="E19" s="77" t="str">
        <f t="shared" si="1"/>
        <v/>
      </c>
      <c r="F19" s="78" t="s">
        <v>136</v>
      </c>
      <c r="G19" s="78" t="s">
        <v>141</v>
      </c>
      <c r="H19" s="79">
        <f>IFERROR(__xludf.DUMMYFUNCTION("split( D19,""B"")"),44683.0)</f>
        <v>44683</v>
      </c>
      <c r="I19" s="91"/>
      <c r="J19" s="81"/>
      <c r="K19" s="78"/>
      <c r="L19" s="82">
        <f>IFERROR(__xludf.DUMMYFUNCTION("split(D19,""B"")"),44683.0)</f>
        <v>44683</v>
      </c>
      <c r="M19" s="90"/>
      <c r="N19" s="88"/>
      <c r="O19" s="78"/>
      <c r="P19" s="85">
        <f>IFERROR(__xludf.DUMMYFUNCTION("split(D19,""B"")"),44683.0)</f>
        <v>44683</v>
      </c>
      <c r="Q19" s="89"/>
    </row>
    <row r="20" ht="12.75" customHeight="1">
      <c r="B20" s="20" t="str">
        <f>'Criterios de evaluación | 2º Bt'!B21</f>
        <v>Tema 5</v>
      </c>
      <c r="C20" s="21">
        <f>'Criterios de evaluación | 2º Bt'!C21</f>
        <v>0.0278</v>
      </c>
      <c r="D20" s="22" t="str">
        <f>'Criterios de evaluación | 2º Bt'!D21</f>
        <v>B 2.6</v>
      </c>
      <c r="E20" s="77" t="str">
        <f t="shared" si="1"/>
        <v/>
      </c>
      <c r="F20" s="78" t="s">
        <v>136</v>
      </c>
      <c r="G20" s="78" t="s">
        <v>140</v>
      </c>
      <c r="H20" s="79">
        <f>IFERROR(__xludf.DUMMYFUNCTION("split( D20,""B"")"),44714.0)</f>
        <v>44714</v>
      </c>
      <c r="I20" s="91"/>
      <c r="J20" s="81"/>
      <c r="K20" s="78"/>
      <c r="L20" s="82">
        <f>IFERROR(__xludf.DUMMYFUNCTION("split(D20,""B"")"),44714.0)</f>
        <v>44714</v>
      </c>
      <c r="M20" s="90"/>
      <c r="N20" s="88"/>
      <c r="O20" s="78"/>
      <c r="P20" s="85">
        <f>IFERROR(__xludf.DUMMYFUNCTION("split(D20,""B"")"),44714.0)</f>
        <v>44714</v>
      </c>
      <c r="Q20" s="89"/>
    </row>
    <row r="21" ht="12.75" customHeight="1">
      <c r="A21" s="30" t="s">
        <v>41</v>
      </c>
      <c r="B21" s="31" t="str">
        <f>'Criterios de evaluación | 2º Bt'!B22</f>
        <v>Tema 8 y 9</v>
      </c>
      <c r="C21" s="32">
        <f>'Criterios de evaluación | 2º Bt'!C22</f>
        <v>0.0189</v>
      </c>
      <c r="D21" s="33" t="str">
        <f>'Criterios de evaluación | 2º Bt'!D22</f>
        <v>B 2.7</v>
      </c>
      <c r="E21" s="92" t="str">
        <f t="shared" si="1"/>
        <v/>
      </c>
      <c r="F21" s="78" t="s">
        <v>136</v>
      </c>
      <c r="G21" s="78" t="s">
        <v>142</v>
      </c>
      <c r="H21" s="79">
        <f>IFERROR(__xludf.DUMMYFUNCTION("split( D21,""B"")"),44744.0)</f>
        <v>44744</v>
      </c>
      <c r="I21" s="91"/>
      <c r="J21" s="81"/>
      <c r="K21" s="78"/>
      <c r="L21" s="82">
        <f>IFERROR(__xludf.DUMMYFUNCTION("split(D21,""B"")"),44744.0)</f>
        <v>44744</v>
      </c>
      <c r="M21" s="90"/>
      <c r="N21" s="88"/>
      <c r="O21" s="78"/>
      <c r="P21" s="85">
        <f>IFERROR(__xludf.DUMMYFUNCTION("split(D21,""B"")"),44744.0)</f>
        <v>44744</v>
      </c>
      <c r="Q21" s="89"/>
    </row>
    <row r="22" ht="12.75" customHeight="1">
      <c r="B22" s="31" t="str">
        <f>'Criterios de evaluación | 2º Bt'!B23</f>
        <v>Tema 8</v>
      </c>
      <c r="C22" s="32">
        <f>'Criterios de evaluación | 2º Bt'!C23</f>
        <v>0.0378</v>
      </c>
      <c r="D22" s="33" t="str">
        <f>'Criterios de evaluación | 2º Bt'!D23</f>
        <v>B 2.8</v>
      </c>
      <c r="E22" s="92" t="str">
        <f t="shared" si="1"/>
        <v/>
      </c>
      <c r="F22" s="78" t="s">
        <v>136</v>
      </c>
      <c r="G22" s="78" t="s">
        <v>142</v>
      </c>
      <c r="H22" s="79">
        <f>IFERROR(__xludf.DUMMYFUNCTION("split( D22,""B"")"),44775.0)</f>
        <v>44775</v>
      </c>
      <c r="I22" s="91"/>
      <c r="J22" s="81"/>
      <c r="K22" s="78"/>
      <c r="L22" s="82">
        <f>IFERROR(__xludf.DUMMYFUNCTION("split(D22,""B"")"),44775.0)</f>
        <v>44775</v>
      </c>
      <c r="M22" s="90"/>
      <c r="N22" s="88"/>
      <c r="O22" s="78"/>
      <c r="P22" s="85">
        <f>IFERROR(__xludf.DUMMYFUNCTION("split(D22,""B"")"),44775.0)</f>
        <v>44775</v>
      </c>
      <c r="Q22" s="89"/>
    </row>
    <row r="23" ht="12.75" customHeight="1">
      <c r="B23" s="31" t="str">
        <f>'Criterios de evaluación | 2º Bt'!B24</f>
        <v>Tema 8</v>
      </c>
      <c r="C23" s="32">
        <f>'Criterios de evaluación | 2º Bt'!C24</f>
        <v>0.0278</v>
      </c>
      <c r="D23" s="33" t="str">
        <f>'Criterios de evaluación | 2º Bt'!D24</f>
        <v>B 2.9</v>
      </c>
      <c r="E23" s="92" t="str">
        <f t="shared" si="1"/>
        <v/>
      </c>
      <c r="F23" s="78" t="s">
        <v>136</v>
      </c>
      <c r="G23" s="78" t="s">
        <v>142</v>
      </c>
      <c r="H23" s="79">
        <f>IFERROR(__xludf.DUMMYFUNCTION("split( D23,""B"")"),44806.0)</f>
        <v>44806</v>
      </c>
      <c r="I23" s="91"/>
      <c r="J23" s="81"/>
      <c r="K23" s="78"/>
      <c r="L23" s="82">
        <f>IFERROR(__xludf.DUMMYFUNCTION("split(D23,""B"")"),44806.0)</f>
        <v>44806</v>
      </c>
      <c r="M23" s="90"/>
      <c r="N23" s="88"/>
      <c r="O23" s="78"/>
      <c r="P23" s="85">
        <f>IFERROR(__xludf.DUMMYFUNCTION("split(D23,""B"")"),44806.0)</f>
        <v>44806</v>
      </c>
      <c r="Q23" s="89"/>
    </row>
    <row r="24" ht="12.75" customHeight="1">
      <c r="B24" s="31" t="str">
        <f>'Criterios de evaluación | 2º Bt'!B25</f>
        <v>Tema 9</v>
      </c>
      <c r="C24" s="32">
        <f>'Criterios de evaluación | 2º Bt'!C25</f>
        <v>0.0278</v>
      </c>
      <c r="D24" s="33" t="str">
        <f>'Criterios de evaluación | 2º Bt'!D25</f>
        <v>B 2.10</v>
      </c>
      <c r="E24" s="92" t="str">
        <f t="shared" si="1"/>
        <v/>
      </c>
      <c r="F24" s="78" t="s">
        <v>136</v>
      </c>
      <c r="G24" s="78" t="s">
        <v>143</v>
      </c>
      <c r="H24" s="79">
        <f>IFERROR(__xludf.DUMMYFUNCTION("split( D24,""B"")"),44836.0)</f>
        <v>44836</v>
      </c>
      <c r="I24" s="91"/>
      <c r="J24" s="81"/>
      <c r="K24" s="78"/>
      <c r="L24" s="82">
        <f>IFERROR(__xludf.DUMMYFUNCTION("split(D24,""B"")"),44836.0)</f>
        <v>44836</v>
      </c>
      <c r="M24" s="90"/>
      <c r="N24" s="88"/>
      <c r="O24" s="78"/>
      <c r="P24" s="85">
        <f>IFERROR(__xludf.DUMMYFUNCTION("split(D24,""B"")"),44836.0)</f>
        <v>44836</v>
      </c>
      <c r="Q24" s="89"/>
    </row>
    <row r="25" ht="12.75" customHeight="1">
      <c r="B25" s="31" t="str">
        <f>'Criterios de evaluación | 2º Bt'!B26</f>
        <v>Tema 9</v>
      </c>
      <c r="C25" s="32">
        <f>'Criterios de evaluación | 2º Bt'!C26</f>
        <v>0.0189</v>
      </c>
      <c r="D25" s="33" t="str">
        <f>'Criterios de evaluación | 2º Bt'!D26</f>
        <v>B 2.11</v>
      </c>
      <c r="E25" s="92" t="str">
        <f t="shared" si="1"/>
        <v/>
      </c>
      <c r="F25" s="78" t="s">
        <v>136</v>
      </c>
      <c r="G25" s="78" t="s">
        <v>143</v>
      </c>
      <c r="H25" s="79">
        <f>IFERROR(__xludf.DUMMYFUNCTION("split( D25,""B"")"),44867.0)</f>
        <v>44867</v>
      </c>
      <c r="I25" s="91"/>
      <c r="J25" s="81"/>
      <c r="K25" s="78"/>
      <c r="L25" s="82">
        <f>IFERROR(__xludf.DUMMYFUNCTION("split(D25,""B"")"),44867.0)</f>
        <v>44867</v>
      </c>
      <c r="M25" s="90"/>
      <c r="N25" s="88"/>
      <c r="O25" s="78"/>
      <c r="P25" s="85">
        <f>IFERROR(__xludf.DUMMYFUNCTION("split(D25,""B"")"),44867.0)</f>
        <v>44867</v>
      </c>
      <c r="Q25" s="89"/>
    </row>
    <row r="26" ht="12.75" customHeight="1">
      <c r="B26" s="31" t="str">
        <f>'Criterios de evaluación | 2º Bt'!B27</f>
        <v>Tema 9</v>
      </c>
      <c r="C26" s="32">
        <f>'Criterios de evaluación | 2º Bt'!C27</f>
        <v>0.0189</v>
      </c>
      <c r="D26" s="33" t="str">
        <f>'Criterios de evaluación | 2º Bt'!D27</f>
        <v>B 2.12</v>
      </c>
      <c r="E26" s="92" t="str">
        <f t="shared" si="1"/>
        <v/>
      </c>
      <c r="F26" s="78" t="s">
        <v>136</v>
      </c>
      <c r="G26" s="78" t="s">
        <v>143</v>
      </c>
      <c r="H26" s="79">
        <f>IFERROR(__xludf.DUMMYFUNCTION("split( D26,""B"")"),44897.0)</f>
        <v>44897</v>
      </c>
      <c r="I26" s="91"/>
      <c r="J26" s="81"/>
      <c r="K26" s="78"/>
      <c r="L26" s="82">
        <f>IFERROR(__xludf.DUMMYFUNCTION("split(D26,""B"")"),44897.0)</f>
        <v>44897</v>
      </c>
      <c r="M26" s="90"/>
      <c r="N26" s="88"/>
      <c r="O26" s="78"/>
      <c r="P26" s="85">
        <f>IFERROR(__xludf.DUMMYFUNCTION("split(D26,""B"")"),44897.0)</f>
        <v>44897</v>
      </c>
      <c r="Q26" s="89"/>
    </row>
    <row r="27" ht="12.75" customHeight="1">
      <c r="B27" s="31" t="str">
        <f>'Criterios de evaluación | 2º Bt'!B28</f>
        <v>Tema 4 y 11</v>
      </c>
      <c r="C27" s="32">
        <f>'Criterios de evaluación | 2º Bt'!C28</f>
        <v>0.0289</v>
      </c>
      <c r="D27" s="33" t="str">
        <f>'Criterios de evaluación | 2º Bt'!D28</f>
        <v>B 3.1</v>
      </c>
      <c r="E27" s="92" t="str">
        <f t="shared" si="1"/>
        <v/>
      </c>
      <c r="F27" s="78" t="s">
        <v>136</v>
      </c>
      <c r="G27" s="78" t="s">
        <v>144</v>
      </c>
      <c r="H27" s="79">
        <f>IFERROR(__xludf.DUMMYFUNCTION("split( D27,""B"")"),44564.0)</f>
        <v>44564</v>
      </c>
      <c r="I27" s="91"/>
      <c r="J27" s="81"/>
      <c r="K27" s="78"/>
      <c r="L27" s="82">
        <f>IFERROR(__xludf.DUMMYFUNCTION("split(D27,""B"")"),44564.0)</f>
        <v>44564</v>
      </c>
      <c r="M27" s="90"/>
      <c r="N27" s="88"/>
      <c r="O27" s="78"/>
      <c r="P27" s="85">
        <f>IFERROR(__xludf.DUMMYFUNCTION("split(D27,""B"")"),44564.0)</f>
        <v>44564</v>
      </c>
      <c r="Q27" s="89"/>
    </row>
    <row r="28" ht="12.75" customHeight="1">
      <c r="B28" s="31" t="str">
        <f>'Criterios de evaluación | 2º Bt'!B29</f>
        <v>Tema 11</v>
      </c>
      <c r="C28" s="32">
        <f>'Criterios de evaluación | 2º Bt'!C29</f>
        <v>0.0261</v>
      </c>
      <c r="D28" s="33" t="str">
        <f>'Criterios de evaluación | 2º Bt'!D29</f>
        <v>B 3.2</v>
      </c>
      <c r="E28" s="92" t="str">
        <f t="shared" si="1"/>
        <v/>
      </c>
      <c r="F28" s="78" t="s">
        <v>136</v>
      </c>
      <c r="G28" s="78" t="s">
        <v>144</v>
      </c>
      <c r="H28" s="79">
        <f>IFERROR(__xludf.DUMMYFUNCTION("split( D28,""B"")"),44595.0)</f>
        <v>44595</v>
      </c>
      <c r="I28" s="91"/>
      <c r="J28" s="81"/>
      <c r="K28" s="78"/>
      <c r="L28" s="82">
        <f>IFERROR(__xludf.DUMMYFUNCTION("split(D28,""B"")"),44595.0)</f>
        <v>44595</v>
      </c>
      <c r="M28" s="90"/>
      <c r="N28" s="88"/>
      <c r="O28" s="78"/>
      <c r="P28" s="85">
        <f>IFERROR(__xludf.DUMMYFUNCTION("split(D28,""B"")"),44595.0)</f>
        <v>44595</v>
      </c>
      <c r="Q28" s="89"/>
    </row>
    <row r="29" ht="12.75" customHeight="1">
      <c r="B29" s="31" t="str">
        <f>'Criterios de evaluación | 2º Bt'!B30</f>
        <v>Tema 11</v>
      </c>
      <c r="C29" s="32">
        <f>'Criterios de evaluación | 2º Bt'!C30</f>
        <v>0.0189</v>
      </c>
      <c r="D29" s="33" t="str">
        <f>'Criterios de evaluación | 2º Bt'!D30</f>
        <v>B 3.3</v>
      </c>
      <c r="E29" s="92" t="str">
        <f t="shared" si="1"/>
        <v/>
      </c>
      <c r="F29" s="78" t="s">
        <v>136</v>
      </c>
      <c r="G29" s="78" t="s">
        <v>144</v>
      </c>
      <c r="H29" s="79">
        <f>IFERROR(__xludf.DUMMYFUNCTION("split( D29,""B"")"),44623.0)</f>
        <v>44623</v>
      </c>
      <c r="I29" s="91"/>
      <c r="J29" s="81"/>
      <c r="K29" s="78"/>
      <c r="L29" s="82">
        <f>IFERROR(__xludf.DUMMYFUNCTION("split(D29,""B"")"),44623.0)</f>
        <v>44623</v>
      </c>
      <c r="M29" s="90"/>
      <c r="N29" s="88"/>
      <c r="O29" s="78"/>
      <c r="P29" s="85">
        <f>IFERROR(__xludf.DUMMYFUNCTION("split(D29,""B"")"),44623.0)</f>
        <v>44623</v>
      </c>
      <c r="Q29" s="89"/>
    </row>
    <row r="30" ht="12.75" customHeight="1">
      <c r="B30" s="31" t="str">
        <f>'Criterios de evaluación | 2º Bt'!B31</f>
        <v>Tema 4 y 11</v>
      </c>
      <c r="C30" s="32">
        <f>'Criterios de evaluación | 2º Bt'!C31</f>
        <v>0.0189</v>
      </c>
      <c r="D30" s="33" t="str">
        <f>'Criterios de evaluación | 2º Bt'!D31</f>
        <v>B 3.4</v>
      </c>
      <c r="E30" s="92" t="str">
        <f t="shared" si="1"/>
        <v/>
      </c>
      <c r="F30" s="78" t="s">
        <v>136</v>
      </c>
      <c r="G30" s="78" t="s">
        <v>144</v>
      </c>
      <c r="H30" s="79">
        <f>IFERROR(__xludf.DUMMYFUNCTION("split( D30,""B"")"),44654.0)</f>
        <v>44654</v>
      </c>
      <c r="I30" s="91"/>
      <c r="J30" s="81"/>
      <c r="K30" s="78"/>
      <c r="L30" s="82">
        <f>IFERROR(__xludf.DUMMYFUNCTION("split(D30,""B"")"),44654.0)</f>
        <v>44654</v>
      </c>
      <c r="M30" s="90"/>
      <c r="N30" s="88"/>
      <c r="O30" s="78"/>
      <c r="P30" s="85">
        <f>IFERROR(__xludf.DUMMYFUNCTION("split(D30,""B"")"),44654.0)</f>
        <v>44654</v>
      </c>
      <c r="Q30" s="89"/>
    </row>
    <row r="31" ht="12.75" customHeight="1">
      <c r="B31" s="31" t="str">
        <f>'Criterios de evaluación | 2º Bt'!B32</f>
        <v>Tema 11</v>
      </c>
      <c r="C31" s="32">
        <f>'Criterios de evaluación | 2º Bt'!C32</f>
        <v>0.0278</v>
      </c>
      <c r="D31" s="33" t="str">
        <f>'Criterios de evaluación | 2º Bt'!D32</f>
        <v>B 3.5</v>
      </c>
      <c r="E31" s="92" t="str">
        <f t="shared" si="1"/>
        <v/>
      </c>
      <c r="F31" s="78" t="s">
        <v>136</v>
      </c>
      <c r="G31" s="78" t="s">
        <v>144</v>
      </c>
      <c r="H31" s="79">
        <f>IFERROR(__xludf.DUMMYFUNCTION("split( D31,""B"")"),44684.0)</f>
        <v>44684</v>
      </c>
      <c r="I31" s="91"/>
      <c r="J31" s="81"/>
      <c r="K31" s="78"/>
      <c r="L31" s="82">
        <f>IFERROR(__xludf.DUMMYFUNCTION("split(D31,""B"")"),44684.0)</f>
        <v>44684</v>
      </c>
      <c r="M31" s="90"/>
      <c r="N31" s="88"/>
      <c r="O31" s="78"/>
      <c r="P31" s="85">
        <f>IFERROR(__xludf.DUMMYFUNCTION("split(D31,""B"")"),44684.0)</f>
        <v>44684</v>
      </c>
      <c r="Q31" s="89"/>
    </row>
    <row r="32" ht="12.75" customHeight="1">
      <c r="B32" s="31" t="str">
        <f>'Criterios de evaluación | 2º Bt'!B33</f>
        <v>Tema 12</v>
      </c>
      <c r="C32" s="32">
        <f>'Criterios de evaluación | 2º Bt'!C33</f>
        <v>0.0189</v>
      </c>
      <c r="D32" s="33" t="str">
        <f>'Criterios de evaluación | 2º Bt'!D33</f>
        <v>B 3.6</v>
      </c>
      <c r="E32" s="92" t="str">
        <f t="shared" si="1"/>
        <v/>
      </c>
      <c r="F32" s="78" t="s">
        <v>136</v>
      </c>
      <c r="G32" s="78" t="s">
        <v>145</v>
      </c>
      <c r="H32" s="79">
        <f>IFERROR(__xludf.DUMMYFUNCTION("split( D32,""B"")"),44715.0)</f>
        <v>44715</v>
      </c>
      <c r="I32" s="91"/>
      <c r="J32" s="81"/>
      <c r="K32" s="78"/>
      <c r="L32" s="82">
        <f>IFERROR(__xludf.DUMMYFUNCTION("split(D32,""B"")"),44715.0)</f>
        <v>44715</v>
      </c>
      <c r="M32" s="90"/>
      <c r="N32" s="88"/>
      <c r="O32" s="78"/>
      <c r="P32" s="85">
        <f>IFERROR(__xludf.DUMMYFUNCTION("split(D32,""B"")"),44715.0)</f>
        <v>44715</v>
      </c>
      <c r="Q32" s="89"/>
    </row>
    <row r="33" ht="12.75" customHeight="1">
      <c r="B33" s="31" t="str">
        <f>'Criterios de evaluación | 2º Bt'!B34</f>
        <v>Tema 12</v>
      </c>
      <c r="C33" s="32">
        <f>'Criterios de evaluación | 2º Bt'!C34</f>
        <v>0.017</v>
      </c>
      <c r="D33" s="33" t="str">
        <f>'Criterios de evaluación | 2º Bt'!D34</f>
        <v>B 3.7</v>
      </c>
      <c r="E33" s="92" t="str">
        <f t="shared" si="1"/>
        <v/>
      </c>
      <c r="F33" s="78" t="s">
        <v>136</v>
      </c>
      <c r="G33" s="78" t="s">
        <v>145</v>
      </c>
      <c r="H33" s="79">
        <f>IFERROR(__xludf.DUMMYFUNCTION("split( D33,""B"")"),44745.0)</f>
        <v>44745</v>
      </c>
      <c r="I33" s="91"/>
      <c r="J33" s="81"/>
      <c r="K33" s="78"/>
      <c r="L33" s="82">
        <f>IFERROR(__xludf.DUMMYFUNCTION("split(D33,""B"")"),44745.0)</f>
        <v>44745</v>
      </c>
      <c r="M33" s="90"/>
      <c r="N33" s="88"/>
      <c r="O33" s="78"/>
      <c r="P33" s="85">
        <f>IFERROR(__xludf.DUMMYFUNCTION("split(D33,""B"")"),44745.0)</f>
        <v>44745</v>
      </c>
      <c r="Q33" s="89"/>
    </row>
    <row r="34" ht="12.75" customHeight="1">
      <c r="B34" s="31" t="str">
        <f>'Criterios de evaluación | 2º Bt'!B35</f>
        <v>Tema 10</v>
      </c>
      <c r="C34" s="32">
        <f>'Criterios de evaluación | 2º Bt'!C35</f>
        <v>0.0189</v>
      </c>
      <c r="D34" s="33" t="str">
        <f>'Criterios de evaluación | 2º Bt'!D35</f>
        <v>B 3.10</v>
      </c>
      <c r="E34" s="92" t="str">
        <f t="shared" si="1"/>
        <v/>
      </c>
      <c r="F34" s="78" t="s">
        <v>136</v>
      </c>
      <c r="G34" s="78" t="s">
        <v>146</v>
      </c>
      <c r="H34" s="79">
        <f>IFERROR(__xludf.DUMMYFUNCTION("split( D34,""B"")"),44837.0)</f>
        <v>44837</v>
      </c>
      <c r="I34" s="91"/>
      <c r="J34" s="81"/>
      <c r="K34" s="78"/>
      <c r="L34" s="82">
        <f>IFERROR(__xludf.DUMMYFUNCTION("split(D34,""B"")"),44837.0)</f>
        <v>44837</v>
      </c>
      <c r="M34" s="90"/>
      <c r="N34" s="88"/>
      <c r="O34" s="78"/>
      <c r="P34" s="85">
        <f>IFERROR(__xludf.DUMMYFUNCTION("split(D34,""B"")"),44837.0)</f>
        <v>44837</v>
      </c>
      <c r="Q34" s="89"/>
    </row>
    <row r="35" ht="12.75" customHeight="1">
      <c r="B35" s="31" t="str">
        <f>'Criterios de evaluación | 2º Bt'!B36</f>
        <v>Tema 12</v>
      </c>
      <c r="C35" s="32">
        <f>'Criterios de evaluación | 2º Bt'!C36</f>
        <v>0.0189</v>
      </c>
      <c r="D35" s="33" t="str">
        <f>'Criterios de evaluación | 2º Bt'!D36</f>
        <v>B 3.11</v>
      </c>
      <c r="E35" s="92" t="str">
        <f t="shared" si="1"/>
        <v/>
      </c>
      <c r="F35" s="78" t="s">
        <v>136</v>
      </c>
      <c r="G35" s="78" t="s">
        <v>145</v>
      </c>
      <c r="H35" s="79">
        <f>IFERROR(__xludf.DUMMYFUNCTION("split( D35,""B"")"),44868.0)</f>
        <v>44868</v>
      </c>
      <c r="I35" s="91"/>
      <c r="J35" s="81"/>
      <c r="K35" s="78"/>
      <c r="L35" s="82">
        <f>IFERROR(__xludf.DUMMYFUNCTION("split(D35,""B"")"),44868.0)</f>
        <v>44868</v>
      </c>
      <c r="M35" s="90"/>
      <c r="N35" s="88"/>
      <c r="O35" s="78"/>
      <c r="P35" s="85">
        <f>IFERROR(__xludf.DUMMYFUNCTION("split(D35,""B"")"),44868.0)</f>
        <v>44868</v>
      </c>
      <c r="Q35" s="89"/>
    </row>
    <row r="36" ht="12.75" customHeight="1">
      <c r="B36" s="31" t="str">
        <f>'Criterios de evaluación | 2º Bt'!B37</f>
        <v>Tema 12</v>
      </c>
      <c r="C36" s="32">
        <f>'Criterios de evaluación | 2º Bt'!C37</f>
        <v>0.0189</v>
      </c>
      <c r="D36" s="33" t="str">
        <f>'Criterios de evaluación | 2º Bt'!D37</f>
        <v>B 3.12</v>
      </c>
      <c r="E36" s="92" t="str">
        <f t="shared" si="1"/>
        <v/>
      </c>
      <c r="F36" s="78" t="s">
        <v>136</v>
      </c>
      <c r="G36" s="78" t="s">
        <v>145</v>
      </c>
      <c r="H36" s="79">
        <f>IFERROR(__xludf.DUMMYFUNCTION("split( D36,""B"")"),44898.0)</f>
        <v>44898</v>
      </c>
      <c r="I36" s="91"/>
      <c r="J36" s="81"/>
      <c r="K36" s="78"/>
      <c r="L36" s="82">
        <f>IFERROR(__xludf.DUMMYFUNCTION("split(D36,""B"")"),44898.0)</f>
        <v>44898</v>
      </c>
      <c r="M36" s="90"/>
      <c r="N36" s="88"/>
      <c r="O36" s="78"/>
      <c r="P36" s="85">
        <f>IFERROR(__xludf.DUMMYFUNCTION("split(D36,""B"")"),44898.0)</f>
        <v>44898</v>
      </c>
      <c r="Q36" s="89"/>
    </row>
    <row r="37" ht="12.75" customHeight="1">
      <c r="B37" s="31" t="str">
        <f>'Criterios de evaluación | 2º Bt'!B38</f>
        <v>Tema 12</v>
      </c>
      <c r="C37" s="32">
        <f>'Criterios de evaluación | 2º Bt'!C38</f>
        <v>0.01</v>
      </c>
      <c r="D37" s="33" t="str">
        <f>'Criterios de evaluación | 2º Bt'!D38</f>
        <v>B 3.13</v>
      </c>
      <c r="E37" s="92" t="str">
        <f t="shared" si="1"/>
        <v/>
      </c>
      <c r="F37" s="78" t="s">
        <v>136</v>
      </c>
      <c r="G37" s="78" t="s">
        <v>145</v>
      </c>
      <c r="H37" s="79" t="str">
        <f>IFERROR(__xludf.DUMMYFUNCTION("split( D37,""B"")")," 3.13")</f>
        <v> 3.13</v>
      </c>
      <c r="I37" s="91"/>
      <c r="J37" s="81"/>
      <c r="K37" s="78"/>
      <c r="L37" s="82" t="str">
        <f>IFERROR(__xludf.DUMMYFUNCTION("split(D37,""B"")")," 3.13")</f>
        <v> 3.13</v>
      </c>
      <c r="M37" s="90"/>
      <c r="N37" s="88"/>
      <c r="O37" s="78"/>
      <c r="P37" s="85" t="str">
        <f>IFERROR(__xludf.DUMMYFUNCTION("split(D37,""B"")")," 3.13")</f>
        <v> 3.13</v>
      </c>
      <c r="Q37" s="89"/>
    </row>
    <row r="38" ht="12.75" customHeight="1">
      <c r="B38" s="31" t="str">
        <f>'Criterios de evaluación | 2º Bt'!B39</f>
        <v>Tema 12</v>
      </c>
      <c r="C38" s="32">
        <f>'Criterios de evaluación | 2º Bt'!C39</f>
        <v>0.01</v>
      </c>
      <c r="D38" s="33" t="str">
        <f>'Criterios de evaluación | 2º Bt'!D39</f>
        <v>B 3.14</v>
      </c>
      <c r="E38" s="92" t="str">
        <f t="shared" si="1"/>
        <v/>
      </c>
      <c r="F38" s="78" t="s">
        <v>136</v>
      </c>
      <c r="G38" s="78" t="s">
        <v>145</v>
      </c>
      <c r="H38" s="79" t="str">
        <f>IFERROR(__xludf.DUMMYFUNCTION("split( D38,""B"")")," 3.14")</f>
        <v> 3.14</v>
      </c>
      <c r="I38" s="91"/>
      <c r="J38" s="81"/>
      <c r="K38" s="78"/>
      <c r="L38" s="82" t="str">
        <f>IFERROR(__xludf.DUMMYFUNCTION("split(D38,""B"")")," 3.14")</f>
        <v> 3.14</v>
      </c>
      <c r="M38" s="90"/>
      <c r="N38" s="88"/>
      <c r="O38" s="78"/>
      <c r="P38" s="85" t="str">
        <f>IFERROR(__xludf.DUMMYFUNCTION("split(D38,""B"")")," 3.14")</f>
        <v> 3.14</v>
      </c>
      <c r="Q38" s="89"/>
    </row>
    <row r="39" ht="12.75" customHeight="1">
      <c r="B39" s="31" t="str">
        <f>'Criterios de evaluación | 2º Bt'!B40</f>
        <v>Tema 12</v>
      </c>
      <c r="C39" s="32">
        <f>'Criterios de evaluación | 2º Bt'!C40</f>
        <v>0.01</v>
      </c>
      <c r="D39" s="33" t="str">
        <f>'Criterios de evaluación | 2º Bt'!D40</f>
        <v>B 3.15</v>
      </c>
      <c r="E39" s="92" t="str">
        <f t="shared" si="1"/>
        <v/>
      </c>
      <c r="F39" s="78" t="s">
        <v>136</v>
      </c>
      <c r="G39" s="78" t="s">
        <v>145</v>
      </c>
      <c r="H39" s="79" t="str">
        <f>IFERROR(__xludf.DUMMYFUNCTION("split( D39,""B"")")," 3.15")</f>
        <v> 3.15</v>
      </c>
      <c r="I39" s="91"/>
      <c r="J39" s="81"/>
      <c r="K39" s="78"/>
      <c r="L39" s="82" t="str">
        <f>IFERROR(__xludf.DUMMYFUNCTION("split(D39,""B"")")," 3.15")</f>
        <v> 3.15</v>
      </c>
      <c r="M39" s="90"/>
      <c r="N39" s="88"/>
      <c r="O39" s="78"/>
      <c r="P39" s="85" t="str">
        <f>IFERROR(__xludf.DUMMYFUNCTION("split(D39,""B"")")," 3.15")</f>
        <v> 3.15</v>
      </c>
      <c r="Q39" s="89"/>
    </row>
    <row r="40" ht="12.75" customHeight="1">
      <c r="A40" s="37" t="s">
        <v>87</v>
      </c>
      <c r="B40" s="38" t="str">
        <f>'Criterios de evaluación | 2º Bt'!B41</f>
        <v>Tema 13</v>
      </c>
      <c r="C40" s="39">
        <f>'Criterios de evaluación | 2º Bt'!C41</f>
        <v>0.0189</v>
      </c>
      <c r="D40" s="40" t="str">
        <f>'Criterios de evaluación | 2º Bt'!D41</f>
        <v>B 3.8</v>
      </c>
      <c r="E40" s="93"/>
      <c r="F40" s="78" t="s">
        <v>136</v>
      </c>
      <c r="G40" s="78" t="s">
        <v>145</v>
      </c>
      <c r="H40" s="79">
        <f>IFERROR(__xludf.DUMMYFUNCTION("split( D40,""B"")"),44776.0)</f>
        <v>44776</v>
      </c>
      <c r="I40" s="91"/>
      <c r="J40" s="81"/>
      <c r="K40" s="78"/>
      <c r="L40" s="82">
        <f>IFERROR(__xludf.DUMMYFUNCTION("split(D40,""B"")"),44776.0)</f>
        <v>44776</v>
      </c>
      <c r="M40" s="90"/>
      <c r="N40" s="88"/>
      <c r="O40" s="78"/>
      <c r="P40" s="85">
        <f>IFERROR(__xludf.DUMMYFUNCTION("split(D40,""B"")"),44776.0)</f>
        <v>44776</v>
      </c>
      <c r="Q40" s="89"/>
    </row>
    <row r="41" ht="12.75" customHeight="1">
      <c r="B41" s="38" t="str">
        <f>'Criterios de evaluación | 2º Bt'!B42</f>
        <v>Tema 13</v>
      </c>
      <c r="C41" s="39">
        <f>'Criterios de evaluación | 2º Bt'!C42</f>
        <v>0.01</v>
      </c>
      <c r="D41" s="40" t="str">
        <f>'Criterios de evaluación | 2º Bt'!D42</f>
        <v>B 3.9</v>
      </c>
      <c r="E41" s="93"/>
      <c r="F41" s="78" t="s">
        <v>136</v>
      </c>
      <c r="G41" s="78" t="s">
        <v>147</v>
      </c>
      <c r="H41" s="79">
        <f>IFERROR(__xludf.DUMMYFUNCTION("split( D41,""B"")"),44807.0)</f>
        <v>44807</v>
      </c>
      <c r="I41" s="91"/>
      <c r="J41" s="81"/>
      <c r="K41" s="78"/>
      <c r="L41" s="82">
        <f>IFERROR(__xludf.DUMMYFUNCTION("split(D41,""B"")"),44807.0)</f>
        <v>44807</v>
      </c>
      <c r="M41" s="90"/>
      <c r="N41" s="88"/>
      <c r="O41" s="78"/>
      <c r="P41" s="85">
        <f>IFERROR(__xludf.DUMMYFUNCTION("split(D41,""B"")"),44807.0)</f>
        <v>44807</v>
      </c>
      <c r="Q41" s="89"/>
    </row>
    <row r="42" ht="12.75" customHeight="1">
      <c r="B42" s="38" t="str">
        <f>'Criterios de evaluación | 2º Bt'!B43</f>
        <v>Tema 14</v>
      </c>
      <c r="C42" s="39">
        <f>'Criterios de evaluación | 2º Bt'!C43</f>
        <v>0.0189</v>
      </c>
      <c r="D42" s="40" t="str">
        <f>'Criterios de evaluación | 2º Bt'!D43</f>
        <v>B 4.1</v>
      </c>
      <c r="E42" s="93"/>
      <c r="F42" s="78" t="s">
        <v>136</v>
      </c>
      <c r="G42" s="78" t="s">
        <v>147</v>
      </c>
      <c r="H42" s="79">
        <f>IFERROR(__xludf.DUMMYFUNCTION("split( D42,""B"")"),44565.0)</f>
        <v>44565</v>
      </c>
      <c r="I42" s="91"/>
      <c r="J42" s="81"/>
      <c r="K42" s="78"/>
      <c r="L42" s="82">
        <f>IFERROR(__xludf.DUMMYFUNCTION("split(D42,""B"")"),44565.0)</f>
        <v>44565</v>
      </c>
      <c r="M42" s="90"/>
      <c r="N42" s="88"/>
      <c r="O42" s="78"/>
      <c r="P42" s="85">
        <f>IFERROR(__xludf.DUMMYFUNCTION("split(D42,""B"")"),44565.0)</f>
        <v>44565</v>
      </c>
      <c r="Q42" s="89"/>
    </row>
    <row r="43" ht="12.75" customHeight="1">
      <c r="B43" s="38" t="str">
        <f>'Criterios de evaluación | 2º Bt'!B44</f>
        <v>Tema 14</v>
      </c>
      <c r="C43" s="39">
        <f>'Criterios de evaluación | 2º Bt'!C44</f>
        <v>0.0189</v>
      </c>
      <c r="D43" s="40" t="str">
        <f>'Criterios de evaluación | 2º Bt'!D44</f>
        <v>B 4.2</v>
      </c>
      <c r="E43" s="93"/>
      <c r="F43" s="78" t="s">
        <v>136</v>
      </c>
      <c r="G43" s="78" t="s">
        <v>147</v>
      </c>
      <c r="H43" s="79">
        <f>IFERROR(__xludf.DUMMYFUNCTION("split( D43,""B"")"),44596.0)</f>
        <v>44596</v>
      </c>
      <c r="I43" s="91"/>
      <c r="J43" s="81"/>
      <c r="K43" s="78"/>
      <c r="L43" s="82">
        <f>IFERROR(__xludf.DUMMYFUNCTION("split(D43,""B"")"),44596.0)</f>
        <v>44596</v>
      </c>
      <c r="M43" s="90"/>
      <c r="N43" s="88"/>
      <c r="O43" s="78"/>
      <c r="P43" s="85">
        <f>IFERROR(__xludf.DUMMYFUNCTION("split(D43,""B"")"),44596.0)</f>
        <v>44596</v>
      </c>
      <c r="Q43" s="89"/>
    </row>
    <row r="44" ht="12.75" customHeight="1">
      <c r="B44" s="38" t="str">
        <f>'Criterios de evaluación | 2º Bt'!B45</f>
        <v>Tema 14</v>
      </c>
      <c r="C44" s="39">
        <f>'Criterios de evaluación | 2º Bt'!C45</f>
        <v>0.0189</v>
      </c>
      <c r="D44" s="40" t="str">
        <f>'Criterios de evaluación | 2º Bt'!D45</f>
        <v>B 4.3</v>
      </c>
      <c r="E44" s="93"/>
      <c r="F44" s="78" t="s">
        <v>136</v>
      </c>
      <c r="G44" s="78" t="s">
        <v>147</v>
      </c>
      <c r="H44" s="79">
        <f>IFERROR(__xludf.DUMMYFUNCTION("split( D44,""B"")"),44624.0)</f>
        <v>44624</v>
      </c>
      <c r="I44" s="91"/>
      <c r="J44" s="81"/>
      <c r="K44" s="78"/>
      <c r="L44" s="82">
        <f>IFERROR(__xludf.DUMMYFUNCTION("split(D44,""B"")"),44624.0)</f>
        <v>44624</v>
      </c>
      <c r="M44" s="90"/>
      <c r="N44" s="88"/>
      <c r="O44" s="78"/>
      <c r="P44" s="85">
        <f>IFERROR(__xludf.DUMMYFUNCTION("split(D44,""B"")"),44624.0)</f>
        <v>44624</v>
      </c>
      <c r="Q44" s="89"/>
    </row>
    <row r="45" ht="12.75" customHeight="1">
      <c r="B45" s="38" t="str">
        <f>'Criterios de evaluación | 2º Bt'!B46</f>
        <v>Tema 14</v>
      </c>
      <c r="C45" s="39">
        <f>'Criterios de evaluación | 2º Bt'!C46</f>
        <v>0.01</v>
      </c>
      <c r="D45" s="40" t="str">
        <f>'Criterios de evaluación | 2º Bt'!D46</f>
        <v>B 4.4</v>
      </c>
      <c r="E45" s="93"/>
      <c r="F45" s="78" t="s">
        <v>136</v>
      </c>
      <c r="G45" s="78" t="s">
        <v>147</v>
      </c>
      <c r="H45" s="79">
        <f>IFERROR(__xludf.DUMMYFUNCTION("split( D45,""B"")"),44655.0)</f>
        <v>44655</v>
      </c>
      <c r="I45" s="91"/>
      <c r="J45" s="81"/>
      <c r="K45" s="78"/>
      <c r="L45" s="82">
        <f>IFERROR(__xludf.DUMMYFUNCTION("split(D45,""B"")"),44655.0)</f>
        <v>44655</v>
      </c>
      <c r="M45" s="90"/>
      <c r="N45" s="88"/>
      <c r="O45" s="78"/>
      <c r="P45" s="85">
        <f>IFERROR(__xludf.DUMMYFUNCTION("split(D45,""B"")"),44655.0)</f>
        <v>44655</v>
      </c>
      <c r="Q45" s="89"/>
    </row>
    <row r="46" ht="12.75" customHeight="1">
      <c r="B46" s="38" t="str">
        <f>'Criterios de evaluación | 2º Bt'!B47</f>
        <v>Tema 14</v>
      </c>
      <c r="C46" s="39">
        <f>'Criterios de evaluación | 2º Bt'!C47</f>
        <v>0.0189</v>
      </c>
      <c r="D46" s="40" t="str">
        <f>'Criterios de evaluación | 2º Bt'!D47</f>
        <v>B 4.5</v>
      </c>
      <c r="E46" s="93"/>
      <c r="F46" s="78" t="s">
        <v>136</v>
      </c>
      <c r="G46" s="78" t="s">
        <v>147</v>
      </c>
      <c r="H46" s="79">
        <f>IFERROR(__xludf.DUMMYFUNCTION("split( D46,""B"")"),44685.0)</f>
        <v>44685</v>
      </c>
      <c r="I46" s="91"/>
      <c r="J46" s="81"/>
      <c r="K46" s="78"/>
      <c r="L46" s="82">
        <f>IFERROR(__xludf.DUMMYFUNCTION("split(D46,""B"")"),44685.0)</f>
        <v>44685</v>
      </c>
      <c r="M46" s="90"/>
      <c r="N46" s="88"/>
      <c r="O46" s="78"/>
      <c r="P46" s="85">
        <f>IFERROR(__xludf.DUMMYFUNCTION("split(D46,""B"")"),44685.0)</f>
        <v>44685</v>
      </c>
      <c r="Q46" s="89"/>
    </row>
    <row r="47" ht="12.75" customHeight="1">
      <c r="B47" s="38" t="str">
        <f>'Criterios de evaluación | 2º Bt'!B48</f>
        <v>Tema 14</v>
      </c>
      <c r="C47" s="39">
        <f>'Criterios de evaluación | 2º Bt'!C48</f>
        <v>0.0189</v>
      </c>
      <c r="D47" s="40" t="str">
        <f>'Criterios de evaluación | 2º Bt'!D48</f>
        <v>B 4.6</v>
      </c>
      <c r="E47" s="93"/>
      <c r="F47" s="78" t="s">
        <v>136</v>
      </c>
      <c r="G47" s="78" t="s">
        <v>148</v>
      </c>
      <c r="H47" s="79">
        <f>IFERROR(__xludf.DUMMYFUNCTION("split( D47,""B"")"),44716.0)</f>
        <v>44716</v>
      </c>
      <c r="I47" s="91"/>
      <c r="J47" s="81"/>
      <c r="K47" s="78"/>
      <c r="L47" s="82">
        <f>IFERROR(__xludf.DUMMYFUNCTION("split(D47,""B"")"),44716.0)</f>
        <v>44716</v>
      </c>
      <c r="M47" s="90"/>
      <c r="N47" s="88"/>
      <c r="O47" s="78"/>
      <c r="P47" s="85">
        <f>IFERROR(__xludf.DUMMYFUNCTION("split(D47,""B"")"),44716.0)</f>
        <v>44716</v>
      </c>
      <c r="Q47" s="89"/>
    </row>
    <row r="48" ht="12.75" customHeight="1">
      <c r="B48" s="38" t="str">
        <f>'Criterios de evaluación | 2º Bt'!B49</f>
        <v>Tema 15</v>
      </c>
      <c r="C48" s="39">
        <f>'Criterios de evaluación | 2º Bt'!C49</f>
        <v>0.0178</v>
      </c>
      <c r="D48" s="40" t="str">
        <f>'Criterios de evaluación | 2º Bt'!D49</f>
        <v>B 5.1</v>
      </c>
      <c r="E48" s="93"/>
      <c r="F48" s="78" t="s">
        <v>136</v>
      </c>
      <c r="G48" s="78" t="s">
        <v>148</v>
      </c>
      <c r="H48" s="79">
        <f>IFERROR(__xludf.DUMMYFUNCTION("split( D48,""B"")"),44566.0)</f>
        <v>44566</v>
      </c>
      <c r="I48" s="91"/>
      <c r="J48" s="81"/>
      <c r="K48" s="78"/>
      <c r="L48" s="82">
        <f>IFERROR(__xludf.DUMMYFUNCTION("split(D48,""B"")"),44566.0)</f>
        <v>44566</v>
      </c>
      <c r="M48" s="90"/>
      <c r="N48" s="88"/>
      <c r="O48" s="78"/>
      <c r="P48" s="85">
        <f>IFERROR(__xludf.DUMMYFUNCTION("split(D48,""B"")"),44566.0)</f>
        <v>44566</v>
      </c>
      <c r="Q48" s="89"/>
    </row>
    <row r="49" ht="12.75" customHeight="1">
      <c r="B49" s="38" t="str">
        <f>'Criterios de evaluación | 2º Bt'!B50</f>
        <v>Tema 15</v>
      </c>
      <c r="C49" s="39">
        <f>'Criterios de evaluación | 2º Bt'!C50</f>
        <v>0.025</v>
      </c>
      <c r="D49" s="40" t="str">
        <f>'Criterios de evaluación | 2º Bt'!D50</f>
        <v>B 5.2</v>
      </c>
      <c r="E49" s="93"/>
      <c r="F49" s="78" t="s">
        <v>136</v>
      </c>
      <c r="G49" s="78" t="s">
        <v>148</v>
      </c>
      <c r="H49" s="79">
        <f>IFERROR(__xludf.DUMMYFUNCTION("split( D49,""B"")"),44597.0)</f>
        <v>44597</v>
      </c>
      <c r="I49" s="91"/>
      <c r="J49" s="81"/>
      <c r="K49" s="78"/>
      <c r="L49" s="82">
        <f>IFERROR(__xludf.DUMMYFUNCTION("split(D49,""B"")"),44597.0)</f>
        <v>44597</v>
      </c>
      <c r="M49" s="90"/>
      <c r="N49" s="88"/>
      <c r="O49" s="78"/>
      <c r="P49" s="85">
        <f>IFERROR(__xludf.DUMMYFUNCTION("split(D49,""B"")"),44597.0)</f>
        <v>44597</v>
      </c>
      <c r="Q49" s="89"/>
    </row>
    <row r="50" ht="12.75" customHeight="1">
      <c r="B50" s="38" t="str">
        <f>'Criterios de evaluación | 2º Bt'!B51</f>
        <v>Tema 15</v>
      </c>
      <c r="C50" s="39">
        <f>'Criterios de evaluación | 2º Bt'!C51</f>
        <v>0.0189</v>
      </c>
      <c r="D50" s="40" t="str">
        <f>'Criterios de evaluación | 2º Bt'!D51</f>
        <v>B 5.3</v>
      </c>
      <c r="E50" s="93"/>
      <c r="F50" s="78" t="s">
        <v>136</v>
      </c>
      <c r="G50" s="78" t="s">
        <v>148</v>
      </c>
      <c r="H50" s="79">
        <f>IFERROR(__xludf.DUMMYFUNCTION("split( D50,""B"")"),44625.0)</f>
        <v>44625</v>
      </c>
      <c r="I50" s="91"/>
      <c r="J50" s="81"/>
      <c r="K50" s="78"/>
      <c r="L50" s="82">
        <f>IFERROR(__xludf.DUMMYFUNCTION("split(D50,""B"")"),44625.0)</f>
        <v>44625</v>
      </c>
      <c r="M50" s="90"/>
      <c r="N50" s="88"/>
      <c r="O50" s="78"/>
      <c r="P50" s="85">
        <f>IFERROR(__xludf.DUMMYFUNCTION("split(D50,""B"")"),44625.0)</f>
        <v>44625</v>
      </c>
      <c r="Q50" s="89"/>
    </row>
    <row r="51" ht="12.75" customHeight="1">
      <c r="B51" s="38" t="str">
        <f>'Criterios de evaluación | 2º Bt'!B52</f>
        <v>Tema 15</v>
      </c>
      <c r="C51" s="39">
        <f>'Criterios de evaluación | 2º Bt'!C52</f>
        <v>0.0189</v>
      </c>
      <c r="D51" s="40" t="str">
        <f>'Criterios de evaluación | 2º Bt'!D52</f>
        <v>B 5.4</v>
      </c>
      <c r="E51" s="93"/>
      <c r="F51" s="78" t="s">
        <v>136</v>
      </c>
      <c r="G51" s="78" t="s">
        <v>148</v>
      </c>
      <c r="H51" s="79">
        <f>IFERROR(__xludf.DUMMYFUNCTION("split( D51,""B"")"),44656.0)</f>
        <v>44656</v>
      </c>
      <c r="I51" s="91"/>
      <c r="J51" s="81"/>
      <c r="K51" s="78"/>
      <c r="L51" s="82">
        <f>IFERROR(__xludf.DUMMYFUNCTION("split(D51,""B"")"),44656.0)</f>
        <v>44656</v>
      </c>
      <c r="M51" s="90"/>
      <c r="N51" s="88"/>
      <c r="O51" s="78"/>
      <c r="P51" s="85">
        <f>IFERROR(__xludf.DUMMYFUNCTION("split(D51,""B"")"),44656.0)</f>
        <v>44656</v>
      </c>
      <c r="Q51" s="89"/>
    </row>
    <row r="52" ht="12.75" customHeight="1">
      <c r="B52" s="38" t="str">
        <f>'Criterios de evaluación | 2º Bt'!B53</f>
        <v>Tema 15</v>
      </c>
      <c r="C52" s="39">
        <f>'Criterios de evaluación | 2º Bt'!C53</f>
        <v>0.0189</v>
      </c>
      <c r="D52" s="40" t="str">
        <f>'Criterios de evaluación | 2º Bt'!D53</f>
        <v>B 5.5</v>
      </c>
      <c r="E52" s="93"/>
      <c r="F52" s="78" t="s">
        <v>136</v>
      </c>
      <c r="G52" s="78" t="s">
        <v>148</v>
      </c>
      <c r="H52" s="79">
        <f>IFERROR(__xludf.DUMMYFUNCTION("split( D52,""B"")"),44686.0)</f>
        <v>44686</v>
      </c>
      <c r="I52" s="91"/>
      <c r="J52" s="81"/>
      <c r="K52" s="78"/>
      <c r="L52" s="82">
        <f>IFERROR(__xludf.DUMMYFUNCTION("split(D52,""B"")"),44686.0)</f>
        <v>44686</v>
      </c>
      <c r="M52" s="90"/>
      <c r="N52" s="88"/>
      <c r="O52" s="78"/>
      <c r="P52" s="85">
        <f>IFERROR(__xludf.DUMMYFUNCTION("split(D52,""B"")"),44686.0)</f>
        <v>44686</v>
      </c>
      <c r="Q52" s="89"/>
    </row>
    <row r="53" ht="12.75" customHeight="1">
      <c r="B53" s="38" t="str">
        <f>'Criterios de evaluación | 2º Bt'!B54</f>
        <v>Tema 15</v>
      </c>
      <c r="C53" s="39">
        <f>'Criterios de evaluación | 2º Bt'!C54</f>
        <v>0.0189</v>
      </c>
      <c r="D53" s="40" t="str">
        <f>'Criterios de evaluación | 2º Bt'!D54</f>
        <v>B 5.6</v>
      </c>
      <c r="E53" s="93"/>
      <c r="F53" s="78" t="s">
        <v>136</v>
      </c>
      <c r="G53" s="78" t="s">
        <v>148</v>
      </c>
      <c r="H53" s="79">
        <f>IFERROR(__xludf.DUMMYFUNCTION("split( D53,""B"")"),44717.0)</f>
        <v>44717</v>
      </c>
      <c r="I53" s="91"/>
      <c r="J53" s="81"/>
      <c r="K53" s="78"/>
      <c r="L53" s="82">
        <f>IFERROR(__xludf.DUMMYFUNCTION("split(D53,""B"")"),44717.0)</f>
        <v>44717</v>
      </c>
      <c r="M53" s="90"/>
      <c r="N53" s="88"/>
      <c r="O53" s="78"/>
      <c r="P53" s="85">
        <f>IFERROR(__xludf.DUMMYFUNCTION("split(D53,""B"")"),44717.0)</f>
        <v>44717</v>
      </c>
      <c r="Q53" s="89"/>
    </row>
    <row r="54" ht="12.75" customHeight="1">
      <c r="B54" s="38" t="str">
        <f>'Criterios de evaluación | 2º Bt'!B55</f>
        <v>Tema 15</v>
      </c>
      <c r="C54" s="39">
        <f>'Criterios de evaluación | 2º Bt'!C55</f>
        <v>0.0189</v>
      </c>
      <c r="D54" s="40" t="str">
        <f>'Criterios de evaluación | 2º Bt'!D55</f>
        <v>B 5.7</v>
      </c>
      <c r="E54" s="93"/>
      <c r="F54" s="78" t="s">
        <v>136</v>
      </c>
      <c r="G54" s="78" t="s">
        <v>148</v>
      </c>
      <c r="H54" s="79">
        <f>IFERROR(__xludf.DUMMYFUNCTION("split( D54,""B"")"),44747.0)</f>
        <v>44747</v>
      </c>
      <c r="I54" s="91"/>
      <c r="J54" s="81"/>
      <c r="K54" s="78"/>
      <c r="L54" s="82">
        <f>IFERROR(__xludf.DUMMYFUNCTION("split(D54,""B"")"),44747.0)</f>
        <v>44747</v>
      </c>
      <c r="M54" s="90"/>
      <c r="N54" s="88"/>
      <c r="O54" s="78"/>
      <c r="P54" s="85">
        <f>IFERROR(__xludf.DUMMYFUNCTION("split(D54,""B"")"),44747.0)</f>
        <v>44747</v>
      </c>
      <c r="Q54" s="89"/>
    </row>
    <row r="55" ht="12.75" customHeight="1">
      <c r="B55" s="38" t="str">
        <f>'Criterios de evaluación | 2º Bt'!B56</f>
        <v>Tema 15</v>
      </c>
      <c r="C55" s="39">
        <f>'Criterios de evaluación | 2º Bt'!C56</f>
        <v>0.018</v>
      </c>
      <c r="D55" s="40" t="str">
        <f>'Criterios de evaluación | 2º Bt'!D56</f>
        <v>B 5.8</v>
      </c>
      <c r="E55" s="93"/>
      <c r="F55" s="94" t="s">
        <v>136</v>
      </c>
      <c r="G55" s="94" t="s">
        <v>148</v>
      </c>
      <c r="H55" s="95">
        <f>IFERROR(__xludf.DUMMYFUNCTION("split( D55,""B"")"),44778.0)</f>
        <v>44778</v>
      </c>
      <c r="I55" s="96"/>
      <c r="J55" s="81"/>
      <c r="K55" s="81"/>
      <c r="L55" s="82">
        <f>IFERROR(__xludf.DUMMYFUNCTION("split(D55,""B"")"),44778.0)</f>
        <v>44778</v>
      </c>
      <c r="M55" s="97"/>
      <c r="N55" s="98"/>
      <c r="O55" s="99"/>
      <c r="P55" s="100">
        <f>IFERROR(__xludf.DUMMYFUNCTION("split(D55,""B"")"),44778.0)</f>
        <v>44778</v>
      </c>
      <c r="Q55" s="101"/>
      <c r="R55" s="102"/>
      <c r="S55" s="102"/>
      <c r="T55" s="102"/>
      <c r="U55" s="102"/>
      <c r="V55" s="102"/>
      <c r="W55" s="102"/>
      <c r="X55" s="102"/>
      <c r="Y55" s="102"/>
      <c r="Z55" s="102"/>
      <c r="AA55" s="102"/>
    </row>
    <row r="56" ht="12.75" customHeight="1">
      <c r="A56" s="48"/>
      <c r="B56" s="103" t="s">
        <v>149</v>
      </c>
      <c r="C56" s="104">
        <f>SUM(C8:C55)</f>
        <v>1</v>
      </c>
      <c r="D56" s="105"/>
      <c r="E56" s="106"/>
      <c r="L56" s="107"/>
    </row>
    <row r="57" ht="12.75" customHeight="1">
      <c r="A57" s="48"/>
      <c r="B57" s="108"/>
      <c r="C57" s="109" t="s">
        <v>150</v>
      </c>
      <c r="D57" s="110">
        <f>COUNTA(D8:D55)</f>
        <v>48</v>
      </c>
      <c r="E57" s="111"/>
      <c r="L57" s="107"/>
    </row>
    <row r="58" ht="26.25" customHeight="1">
      <c r="B58" s="112"/>
      <c r="C58" s="112"/>
      <c r="D58" s="113" t="s">
        <v>151</v>
      </c>
      <c r="E58" s="114" t="str">
        <f>IFERROR(SUMPRODUCT(E8:E55,C8:C55)/(SUM(C8:C55)-SUMIFS(C8:C55,E8:E55,"")),"")</f>
        <v/>
      </c>
      <c r="G58" s="115" t="s">
        <v>152</v>
      </c>
      <c r="I58" s="116" t="s">
        <v>153</v>
      </c>
    </row>
    <row r="59" ht="12.75" customHeight="1">
      <c r="G59" s="117" t="s">
        <v>154</v>
      </c>
      <c r="I59" s="118" t="s">
        <v>155</v>
      </c>
    </row>
    <row r="60" ht="12.75" customHeight="1">
      <c r="G60" s="119" t="s">
        <v>156</v>
      </c>
      <c r="I60" s="120" t="s">
        <v>157</v>
      </c>
    </row>
    <row r="61" ht="12.75" customHeight="1">
      <c r="G61" s="121" t="s">
        <v>158</v>
      </c>
      <c r="I61" s="122" t="s">
        <v>159</v>
      </c>
    </row>
    <row r="62" ht="12.75" customHeight="1">
      <c r="G62" s="119" t="s">
        <v>160</v>
      </c>
      <c r="I62" s="120" t="s">
        <v>136</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7">
    <mergeCell ref="F1:Q1"/>
    <mergeCell ref="F2:H6"/>
    <mergeCell ref="I2:I6"/>
    <mergeCell ref="J2:L6"/>
    <mergeCell ref="M2:M6"/>
    <mergeCell ref="N2:P6"/>
    <mergeCell ref="Q2:Q6"/>
    <mergeCell ref="G60:H60"/>
    <mergeCell ref="G61:H61"/>
    <mergeCell ref="G62:H62"/>
    <mergeCell ref="A1:E5"/>
    <mergeCell ref="A6:E6"/>
    <mergeCell ref="A8:A20"/>
    <mergeCell ref="A21:A39"/>
    <mergeCell ref="A40:A55"/>
    <mergeCell ref="G58:H58"/>
    <mergeCell ref="G59:H59"/>
  </mergeCells>
  <conditionalFormatting sqref="E8:E55">
    <cfRule type="cellIs" dxfId="0" priority="1" operator="greaterThanOrEqual">
      <formula>7</formula>
    </cfRule>
  </conditionalFormatting>
  <conditionalFormatting sqref="E8:E55">
    <cfRule type="cellIs" dxfId="1" priority="2" operator="between">
      <formula>7</formula>
      <formula>5</formula>
    </cfRule>
  </conditionalFormatting>
  <conditionalFormatting sqref="E8:E55">
    <cfRule type="cellIs" dxfId="2" priority="3" operator="lessThan">
      <formula>5</formula>
    </cfRule>
  </conditionalFormatting>
  <conditionalFormatting sqref="I8:I55 M8:M55 Q8:Q55">
    <cfRule type="cellIs" dxfId="0" priority="4" operator="greaterThanOrEqual">
      <formula>7</formula>
    </cfRule>
  </conditionalFormatting>
  <conditionalFormatting sqref="I8:I55">
    <cfRule type="cellIs" dxfId="3" priority="5" operator="between">
      <formula>7</formula>
      <formula>5</formula>
    </cfRule>
  </conditionalFormatting>
  <conditionalFormatting sqref="I8:I55">
    <cfRule type="cellIs" dxfId="2" priority="6" operator="lessThan">
      <formula>5</formula>
    </cfRule>
  </conditionalFormatting>
  <conditionalFormatting sqref="E58">
    <cfRule type="cellIs" dxfId="4" priority="7" operator="greaterThan">
      <formula>7</formula>
    </cfRule>
  </conditionalFormatting>
  <conditionalFormatting sqref="E58">
    <cfRule type="cellIs" dxfId="5" priority="8" operator="between">
      <formula>7</formula>
      <formula>5</formula>
    </cfRule>
  </conditionalFormatting>
  <conditionalFormatting sqref="E58">
    <cfRule type="cellIs" dxfId="6" priority="9" operator="lessThan">
      <formula>5</formula>
    </cfRule>
  </conditionalFormatting>
  <dataValidations>
    <dataValidation type="list" allowBlank="1" showInputMessage="1" prompt="Haz clic e introduce un valor de la lista de elementos" sqref="K8:K54 G8:G55 O8:O55">
      <formula1>"T1,T2,T3,T4,T5,T6,T7,T8,T9,T10,T11,T12,T13,T14,T15"</formula1>
    </dataValidation>
    <dataValidation type="decimal" allowBlank="1" showDropDown="1" showInputMessage="1" showErrorMessage="1" prompt="Introduce un número entre 0 y 10" sqref="I8:I54 M8:M54 Q8:Q54">
      <formula1>0.0</formula1>
      <formula2>10.0</formula2>
    </dataValidation>
    <dataValidation type="list" allowBlank="1" sqref="J8:J54 F8:F55 J55:K55 N8:N55">
      <formula1>"Ex,Eo,Tr,Od"</formula1>
    </dataValidation>
  </dataValidations>
  <printOptions/>
  <pageMargins bottom="1.0" footer="0.0" header="0.0" left="1.0" right="1.0" top="1.0"/>
  <pageSetup paperSize="9" orientation="portrait"/>
  <headerFooter>
    <oddHeader>&amp;C&amp;A</oddHeader>
    <oddFooter>&amp;CPage &amp;P</oddFooter>
  </headerFooter>
  <drawing r:id="rId1"/>
  <tableParts count="3">
    <tablePart r:id="rId5"/>
    <tablePart r:id="rId6"/>
    <tablePart r:id="rId7"/>
  </tableParts>
</worksheet>
</file>