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 New Criterios de evaluación | " sheetId="1" r:id="rId4"/>
    <sheet state="visible" name="Saberes básicos | 1º ESO Biolog" sheetId="2" r:id="rId5"/>
    <sheet state="visible" name="Nota de saberes básicos mínimos" sheetId="3" r:id="rId6"/>
  </sheets>
  <definedNames/>
  <calcPr/>
  <extLst>
    <ext uri="GoogleSheetsCustomDataVersion1">
      <go:sheetsCustomData xmlns:go="http://customooxmlschemas.google.com/" r:id="rId7" roundtripDataSignature="AMtx7mgNnHnCI7oamc9BUhkiPlx6wZCiEQ=="/>
    </ext>
  </extLst>
</workbook>
</file>

<file path=xl/comments1.xml><?xml version="1.0" encoding="utf-8"?>
<comments xmlns:r="http://schemas.openxmlformats.org/officeDocument/2006/relationships" xmlns="http://schemas.openxmlformats.org/spreadsheetml/2006/main">
  <authors>
    <author/>
  </authors>
  <commentList>
    <comment authorId="0" ref="E33">
      <text>
        <t xml:space="preserve">======
ID#AAAAePHWhjY
    (2022-09-24 21:01:14)
1.1. Analizar conceptos y procesos biológicos y geológicos relacionados con los saberes de Biología y Geología, interpretando información en diferentes formatos (modelos, gráficos, tablas, diagramas, fórmulas, esquemas, símbolos, páginas web, etc.), manteniendo una actitud crítica y obteniendo conclusiones fundamentadas.</t>
      </text>
    </comment>
    <comment authorId="0" ref="E31">
      <text>
        <t xml:space="preserve">======
ID#AAAAePHWhjU
    (2022-09-24 21:01:14)
2.1. Explicar, identificar e interpretar cuestiones básicas sobre la Biología y Geología, localizando, seleccionando y organizando información mediante el uso de distintas fuentes y citándolas correctamente.</t>
      </text>
    </comment>
    <comment authorId="0" ref="E43">
      <text>
        <t xml:space="preserve">======
ID#AAAAePHWhjA
    (2022-09-24 21:01:14)
2.2. Localizar e identificar la información sobre temas biológicos y geológicos con base científica, a través de distintos medios, comparando aquellas fuentes que tengan criterios de validez, calidad, actualidad y fiabilidad, iniciar el proceso de contraste con las pseudociencias, bulos, teorías conspiratorias y creencias infundadas, y elegir los elementos clave en su interpretación que le permitan mantener una actitud escéptica ante estos.
5.2. Proponer y adoptar hábitos sostenibles básicos, analizando de una manera crítica las actividades propias y ajenas, a partir de los propios razonamientos, de los conocimientos adquiridos y de la información disponible.</t>
      </text>
    </comment>
    <comment authorId="0" ref="E27">
      <text>
        <t xml:space="preserve">======
ID#AAAAePHWhiw
    (2022-09-24 21:01:14)
2.1. Explicar, identificar e interpretar cuestiones básicas sobre la Biología y Geología, localizando, seleccionando y organizando información mediante el uso de distintas fuentes y citándolas correctamente.
6.1. Valorar la importancia del paisaje como patrimonio natural, analizando la fragilidad de los elementos que lo componen</t>
      </text>
    </comment>
    <comment authorId="0" ref="E26">
      <text>
        <t xml:space="preserve">======
ID#AAAAePHWhio
    (2022-09-24 21:01:14)
1.1. Analizar conceptos y procesos biológicos y geológicos relacionados con los saberes de Biología y Geología, interpretando información en diferentes formatos (modelos, gráficos, tablas, diagramas, fórmulas, esquemas, símbolos, páginas web, etc.), manteniendo una actitud crítica y obteniendo conclusiones fundamentadas.</t>
      </text>
    </comment>
    <comment authorId="0" ref="E21">
      <text>
        <t xml:space="preserve">======
ID#AAAAePHWhig
    (2022-09-24 21:01:14)
4.1. Analizar problemas o dar explicación a procesos biológicos o geológicos sencillos, utilizando conocimientos, datos e información aportados por el docente, el razonamiento lógico, el pensamiento computacional o recursos digitales.
6.2. Interpretar básicamente el paisaje analizando sus elementos y reflexionando sobre el impacto ambiental y los riesgos naturales derivados de determinadas acciones humanas.</t>
      </text>
    </comment>
    <comment authorId="0" ref="E19">
      <text>
        <t xml:space="preserve">======
ID#AAAAePHWhiE
    (2022-09-24 21:01:14)
1.1. Analizar conceptos y procesos biológicos y geológicos relacionados con los saberes de Biología y Geología, interpretando información en diferentes formatos (modelos, gráficos, tablas, diagramas, fórmulas, esquemas, símbolos, páginas web, etc.), manteniendo una actitud crítica y obteniendo conclusiones fundamentadas.
6.2. Interpretar básicamente el paisaje analizando sus elementos y reflexionando sobre el impacto ambiental y los riesgos naturales derivados de determinadas acciones humanas.</t>
      </text>
    </comment>
    <comment authorId="0" ref="E32">
      <text>
        <t xml:space="preserve">======
ID#AAAAePHWhh0
    (2022-09-24 21:01:14)
2.1. Explicar, identificar e interpretar cuestiones básicas sobre la Biología y Geología, localizando, seleccionando y organizando información mediante el uso de distintas fuentes y citándolas correctamente.</t>
      </text>
    </comment>
    <comment authorId="0" ref="E16">
      <text>
        <t xml:space="preserve">======
ID#AAAAePHWhhw
    (2022-09-24 21:01:14)
4.1. Analizar problemas o dar explicación a procesos biológicos o geológicos sencillos, utilizando conocimientos, datos e información aportados por el docente, el razonamiento lógico, el pensamiento computacional o recursos digitales.</t>
      </text>
    </comment>
    <comment authorId="0" ref="E20">
      <text>
        <t xml:space="preserve">======
ID#AAAAePHWhhs
    (2022-09-24 21:01:14)
1.1. Analizar conceptos y procesos biológicos y geológicos relacionados con los saberes de Biología y Geología, interpretando información en diferentes formatos (modelos, gráficos, tablas, diagramas, fórmulas, esquemas, símbolos, páginas web, etc.), manteniendo una actitud crítica y obteniendo conclusiones fundamentadas.</t>
      </text>
    </comment>
    <comment authorId="0" ref="E47">
      <text>
        <t xml:space="preserve">======
ID#AAAAePHWhhk
    (2022-09-24 21:01:14)
6.3. Reflexionar de forma elemental sobre los riesgos naturales mediante el análisis de los elementos de un paisaje.</t>
      </text>
    </comment>
    <comment authorId="0" ref="E15">
      <text>
        <t xml:space="preserve">======
ID#AAAAePHWhhg
    (2022-09-24 21:01:14)
1.1. Analizar conceptos y procesos biológicos y geológicos relacionados con los saberes de Biología y Geología, interpretando información en diferentes formatos (modelos, gráficos, tablas, diagramas, fórmulas, esquemas, símbolos, páginas web, etc.), manteniendo una actitud crítica y obteniendo conclusiones fundamentadas.</t>
      </text>
    </comment>
    <comment authorId="0" ref="E38">
      <text>
        <t xml:space="preserve">======
ID#AAAAePHWhhU
    (2022-09-24 21:01:14)
5.1. Iniciarse en la relación basada en fundamentos científicos de la preservación de la biodiversidad , la conservación del medioambiente, la protección de los seres vivos del entorno, el desarrollo sostenible y la calidad de vida, reconociendo la riqueza de la biodiversidad en Andalucía.</t>
      </text>
    </comment>
    <comment authorId="0" ref="E17">
      <text>
        <t xml:space="preserve">======
ID#AAAAePHWhhM
    (2022-09-24 21:01:14)
1.2. Facilitar la comprensión y análisis de información sobre procesos biológicos y geológicos o trabajos científicos, transmitiéndola de forma clara y utilizando la terminología y los formatos adecuados (modelos, gráficos, tablas, vídeos, informes, diagramas, fórmulas, esquemas, símbolos, contenidos digitales, etc.).</t>
      </text>
    </comment>
    <comment authorId="0" ref="E39">
      <text>
        <t xml:space="preserve">======
ID#AAAAePHWhhE
    (2022-09-24 21:01:14)
2.2. Localizar e identificar la información sobre temas biológicos y geológicos con base científica, a través de distintos medios, comparando aquellas fuentes que tengan criterios de validez, calidad, actualidad y fiabilidad, iniciar el proceso de contraste con las pseudociencias, bulos, teorías conspiratorias y creencias infundadas, y elegir los elementos clave en su interpretación que le permitan mantener una actitud escéptica ante estos.
4.2. Analizar críticamente la solución a un problema sencillo sobre fenómenos biológicos y geológicos.</t>
      </text>
    </comment>
    <comment authorId="0" ref="E7">
      <text>
        <t xml:space="preserve">======
ID#AAAAePHWhhA
    (2022-09-24 21:01:14)
3.1. Analizar preguntas e hipótesis e intentar realizar predicciones sobre fenómenos biológicos o geológicos que puedan ser respondidas o contrastadas, utilizando métodos científicos, intentando explicar fenómenos biológicos y geológicos sencillos, y realizar predicciones sobre estos.</t>
      </text>
    </comment>
    <comment authorId="0" ref="E30">
      <text>
        <t xml:space="preserve">======
ID#AAAAePHWhg4
    (2022-09-24 21:01:14)
2.1. Explicar, identificar e interpretar cuestiones básicas sobre la Biología y Geología, localizando, seleccionando y organizando información mediante el uso de distintas fuentes y citándolas correctamente.</t>
      </text>
    </comment>
    <comment authorId="0" ref="E44">
      <text>
        <t xml:space="preserve">======
ID#AAAAePHWhgw
    (2022-09-24 21:01:14)
5.1. Iniciarse en la relación basada en fundamentos científicos de la preservación de la biodiversidad , la conservación del medioambiente, la protección de los seres vivos del entorno, el desarrollo sostenible y la calidad de vida, reconociendo la riqueza de la biodiversidad en Andalucía.</t>
      </text>
    </comment>
    <comment authorId="0" ref="E29">
      <text>
        <t xml:space="preserve">======
ID#AAAAePHWhgg
    (2022-09-24 21:01:14)
2.1. Explicar, identificar e interpretar cuestiones básicas sobre la Biología y Geología, localizando, seleccionando y organizando información mediante el uso de distintas fuentes y citándolas correctamente.</t>
      </text>
    </comment>
    <comment authorId="0" ref="E48">
      <text>
        <t xml:space="preserve">======
ID#AAAAePHWhgc
    (2022-09-24 21:01:14)
6.3. Reflexionar de forma elemental sobre los riesgos naturales mediante el análisis de los elementos de un paisaje.</t>
      </text>
    </comment>
    <comment authorId="0" ref="E24">
      <text>
        <t xml:space="preserve">======
ID#AAAAePHWhgY
    (2022-09-24 21:01:14)
1.2. Facilitar la comprensión y análisis de información sobre procesos biológicos y geológicos o trabajos científicos, transmitiéndola de forma clara y utilizando la terminología y los formatos adecuados (modelos, gráficos, tablas, vídeos, informes, diagramas, fórmulas, esquemas, símbolos, contenidos digitales, etc.).</t>
      </text>
    </comment>
    <comment authorId="0" ref="E13">
      <text>
        <t xml:space="preserve">======
ID#AAAAePHWhgU
    (2022-09-24 21:01:14)
2.3. Iniciarse en la valoración de la contribución de la ciencia a la sociedad y la labor de las personas dedicadas a ella con independencia de su etnia, sexo o cultura, destacando y reconociendo el papel de las mujeres científicas, fomentando vocaciones científicas desde una perspectiva de género, y entendiendo la investigación como una labor colectiva e interdisciplinar en constante evolución.</t>
      </text>
    </comment>
    <comment authorId="0" ref="E28">
      <text>
        <t xml:space="preserve">======
ID#AAAAePHWhgI
    (2022-09-24 21:01:14)
4.1. Analizar problemas o dar explicación a procesos biológicos o geológicos sencillos, utilizando conocimientos, datos e información aportados por el docente, el razonamiento lógico, el pensamiento computacional o recursos digitales.</t>
      </text>
    </comment>
    <comment authorId="0" ref="E14">
      <text>
        <t xml:space="preserve">======
ID#AAAAePHWhgE
    (2022-09-24 21:01:14)
3.5. Cooperar dentro de un proyecto científico sencillo asumiendo responsablemente una función concreta, utilizando espacios virtuales cuando sea necesario, respetando la diversidad y la igualdad de género, y favoreciendo la inclusión</t>
      </text>
    </comment>
    <comment authorId="0" ref="E23">
      <text>
        <t xml:space="preserve">======
ID#AAAAePHWhgA
    (2022-09-24 21:01:14)
1.1. Analizar conceptos y procesos biológicos y geológicos relacionados con los saberes de Biología y Geología, interpretando información en diferentes formatos (modelos, gráficos, tablas, diagramas, fórmulas, esquemas, símbolos, páginas web, etc.), manteniendo una actitud crítica y obteniendo conclusiones fundamentadas.</t>
      </text>
    </comment>
    <comment authorId="0" ref="E46">
      <text>
        <t xml:space="preserve">======
ID#AAAAePHWhf0
    (2022-09-24 21:01:14)
5.3. Proponer y adoptar los hábitos saludables más relevantes, analizando los acciones propias y ajenas las acciones propias y ajenas con actitud crítica y a partir de fundamentos fisiológicos.</t>
      </text>
    </comment>
    <comment authorId="0" ref="E22">
      <text>
        <t xml:space="preserve">======
ID#AAAAePHWhfw
    (2022-09-24 21:01:14)
2.1. Explicar, identificar e interpretar cuestiones básicas sobre la Biología y Geología, localizando, seleccionando y organizando información mediante el uso de distintas fuentes y citándolas correctamente.
6.1. Valorar la importancia del paisaje como patrimonio natural, analizando la fragilidad de los elementos que lo componen</t>
      </text>
    </comment>
    <comment authorId="0" ref="E35">
      <text>
        <t xml:space="preserve">======
ID#AAAAePHWhfg
    (2022-09-24 21:01:14)
2.1. Explicar, identificar e interpretar cuestiones básicas sobre la Biología y Geología, localizando, seleccionando y organizando información mediante el uso de distintas fuentes y citándolas correctamente.</t>
      </text>
    </comment>
    <comment authorId="0" ref="E41">
      <text>
        <t xml:space="preserve">======
ID#AAAAePHWhfc
    (2022-09-24 21:01:14)
5.2. Proponer y adoptar hábitos sostenibles básicos, analizando de una manera crítica las actividades propias y ajenas, a partir de los propios razonamientos, de los conocimientos adquiridos y de la información disponible.</t>
      </text>
    </comment>
    <comment authorId="0" ref="E25">
      <text>
        <t xml:space="preserve">======
ID#AAAAePHWhfU
    (2022-09-24 21:01:14)
3.3. Realizar experimentos sencillos y tomar datos cuantitativos o cualitativos sobre fenómenos biológicos y geológicos utilizando los instrumentos, herramientas o técnicas adecuadas con corrección.</t>
      </text>
    </comment>
    <comment authorId="0" ref="E9">
      <text>
        <t xml:space="preserve">======
ID#AAAAePHWhfQ
    (2022-09-24 21:01:14)
3.2. Diseñar la experimentación, la toma de datos y el análisis de fenómenos biológicos y geológicos de modo que permitan responder a preguntas concretas sencillas y contrastar una hipótesis planteada.
3.3. Realizar experimentos sencillos y tomar datos cuantitativos o cualitativos sobre fenómenos biológicos y geológicos utilizando los instrumentos, herramientas o técnicas adecuadas con corrección.</t>
      </text>
    </comment>
    <comment authorId="0" ref="E8">
      <text>
        <t xml:space="preserve">======
ID#AAAAePHWhfI
    (2022-09-24 21:01:14)
3.1. Analizar preguntas e hipótesis e intentar realizar predicciones sobre fenómenos biológicos o geológicos que puedan ser respondidas o contrastadas, utilizando métodos científicos, intentando explicar fenómenos biológicos y geológicos sencillos, y realizar predicciones sobre estos.</t>
      </text>
    </comment>
    <comment authorId="0" ref="E12">
      <text>
        <t xml:space="preserve">======
ID#AAAAePHWhfE
    (2022-09-24 21:01:14)
3.4. Interpretar los resultados obtenidos en un proyecto de investigación utilizando, cuando sea necesario, herramientas matemáticas y tecnológicas</t>
      </text>
    </comment>
    <comment authorId="0" ref="A3">
      <text>
        <t xml:space="preserve">======
ID#AAAAePHWhe0
    (2022-09-24 21:01:14)
Los temas corresponden al libro 1º Biología y Geología de ESO Ed Eldevives con ISBN 9788414026199</t>
      </text>
    </comment>
    <comment authorId="0" ref="E42">
      <text>
        <t xml:space="preserve">======
ID#AAAAePHWhew
    (2022-09-24 21:01:14)
5.2. Proponer y adoptar hábitos sostenibles básicos, analizando de una manera crítica las actividades propias y ajenas, a partir de los propios razonamientos, de los conocimientos adquiridos y de la información disponible.</t>
      </text>
    </comment>
    <comment authorId="0" ref="E34">
      <text>
        <t xml:space="preserve">======
ID#AAAAePHWheQ
    (2022-09-24 21:01:14)
2.1. Explicar, identificar e interpretar cuestiones básicas sobre la Biología y Geología, localizando, seleccionando y organizando información mediante el uso de distintas fuentes y citándolas correctamente..</t>
      </text>
    </comment>
    <comment authorId="0" ref="E40">
      <text>
        <t xml:space="preserve">======
ID#AAAAePHWheM
    (2022-09-24 21:01:14)
2.2. Localizar e identificar la información sobre temas biológicos y geológicos con base científica, a través de distintos medios, comparando aquellas fuentes que tengan criterios de validez, calidad, actualidad y fiabilidad, iniciar el proceso de contraste con las pseudociencias, bulos, teorías conspiratorias y creencias infundadas, y elegir los elementos clave en su interpretación que le permitan mantener una actitud escéptica ante estos.
5.2. Proponer y adoptar hábitos sostenibles básicos, analizando de una manera crítica las actividades propias y ajenas, a partir de los propios razonamientos, de los conocimientos adquiridos y de la información disponible.
5.2. Proponer y adoptar hábitos sostenibles básicos, analizando de una manera crítica las actividades propias y ajenas, a partir de los propios razonamientos, de los conocimientos adquiridos y de la información disponible.</t>
      </text>
    </comment>
    <comment authorId="0" ref="E36">
      <text>
        <t xml:space="preserve">======
ID#AAAAePHWheE
    (2022-09-24 21:01:14)
1.1. Analizar conceptos y procesos biológicos y geológicos relacionados con los saberes de Biología y Geología, interpretando información en diferentes formatos (modelos, gráficos, tablas, diagramas, fórmulas, esquemas, símbolos, páginas web, etc.), manteniendo una actitud crítica y obteniendo conclusiones fundamentadas.</t>
      </text>
    </comment>
    <comment authorId="0" ref="E18">
      <text>
        <t xml:space="preserve">======
ID#AAAAePHWhdw
    (2022-09-24 21:01:14)
1.2. Facilitar la comprensión y análisis de información sobre procesos biológicos y geológicos o trabajos científicos, transmitiéndola de forma clara y utilizando la terminología y los formatos adecuados (modelos, gráficos, tablas, vídeos, informes, diagramas, fórmulas, esquemas, símbolos, contenidos digitales, etc.).
4.2. Analizar críticamente la solución a un problema sencillo sobre fenómenos biológicos y geológicos.</t>
      </text>
    </comment>
    <comment authorId="0" ref="E11">
      <text>
        <t xml:space="preserve">======
ID#AAAAePHWhdc
    (2022-09-24 21:01:14)
3.3. Realizar experimentos sencillos y tomar datos cuantitativos o cualitativos sobre fenómenos biológicos y geológicos utilizando los instrumentos, herramientas o técnicas adecuadas con corrección.</t>
      </text>
    </comment>
    <comment authorId="0" ref="E45">
      <text>
        <t xml:space="preserve">======
ID#AAAAePHWhdM
    (2022-09-24 21:01:14)
5.1. Iniciarse en la relación basada en fundamentos científicos de la preservación de la biodiversidad , la conservación del medioambiente, la protección de los seres vivos del entorno, el desarrollo sostenible y la calidad de vida, reconociendo la riqueza de la biodiversidad en Andalucía.</t>
      </text>
    </comment>
    <comment authorId="0" ref="E10">
      <text>
        <t xml:space="preserve">======
ID#AAAAePHWhdE
    (2022-09-24 21:01:14)
3.3. Realizar experimentos sencillos y tomar datos cuantitativos o cualitativos sobre fenómenos biológicos y geológicos utilizando los instrumentos, herramientas o técnicas adecuadas con corrección.</t>
      </text>
    </comment>
  </commentList>
  <extLst>
    <ext uri="GoogleSheetsCustomDataVersion1">
      <go:sheetsCustomData xmlns:go="http://customooxmlschemas.google.com/" r:id="rId1" roundtripDataSignature="AMtx7mh2IQvaQ8svTnj8G0GIiIA1fV5vkw=="/>
    </ext>
  </extLst>
</comments>
</file>

<file path=xl/sharedStrings.xml><?xml version="1.0" encoding="utf-8"?>
<sst xmlns="http://schemas.openxmlformats.org/spreadsheetml/2006/main" count="370" uniqueCount="162">
  <si>
    <t>competencias específicas  + criterios evaluación</t>
  </si>
  <si>
    <t>IES Uriarte</t>
  </si>
  <si>
    <t>Curso 2022-2023</t>
  </si>
  <si>
    <r>
      <rPr>
        <rFont val="Avenir"/>
        <b/>
        <color theme="1"/>
      </rPr>
      <t xml:space="preserve">Legislación vigente </t>
    </r>
    <r>
      <rPr>
        <rFont val="Avenir"/>
        <b/>
        <color rgb="FF1155CC"/>
        <u/>
      </rPr>
      <t>Orden de 15 de enero de 2021</t>
    </r>
    <r>
      <rPr>
        <rFont val="Avenir"/>
        <b/>
        <color theme="1"/>
      </rPr>
      <t xml:space="preserve"> e </t>
    </r>
    <r>
      <rPr>
        <rFont val="Avenir"/>
        <b/>
        <color rgb="FF1155CC"/>
        <u/>
      </rPr>
      <t>Instrucciones 1/2022 de 23 de junio</t>
    </r>
  </si>
  <si>
    <t>Compentencias específicas</t>
  </si>
  <si>
    <t xml:space="preserve">Criterios específicos                                                                                                                                                                                                                                                                                                                   </t>
  </si>
  <si>
    <t>Competencia específica 1</t>
  </si>
  <si>
    <t>1.1. Identificar y describir conceptos y procesos biológicos y geológicos básicos relacionados con los saberes de la materia de Biología y Geología, localizando y seleccionando información en diferentes formatos (modelos, gráficos, tablas, diagramas, fórmulas, esquemas, símbolos, páginas web, etc.), explicando en una o más lenguas las principales teorías vinculadas con la materia y su relación con la mejora de la vida de las personas, iniciando una actitud crítica sobre la potencialidad de su propia participación en la toma de decisiones y expresando e interpretando conclusiones.</t>
  </si>
  <si>
    <t>1.2. Identificar y organizar la información sobre procesos biológicos y geológicos o trabajos científicos de manera que se facilite su comprensión, transmitiéndola, utilizando la terminología básica y seleccionando los formatos adecuados (modelos, gráficos, tablas, vídeos, informes, diagramas, fórmulas, esquemas, símbolos, contenidos digitales) para su transmisión mediante ejemplos y generalizaciones.</t>
  </si>
  <si>
    <t>1.3. Identificar y describir fenómenos biológicos y geológicos a través de ejemplificaciones, representándolos mediante modelos y diagramas sencillos, y reconociendo e iniciando, cuando sea necesario, el uso de los pasos del diseño de ingeniería (identificación del problema, exploración, diseño, creación, evaluación y mejora).</t>
  </si>
  <si>
    <t>Competencia específica 2</t>
  </si>
  <si>
    <t>2.1. Explicar, identificar e interpretar cuestiones básicas sobre la Biología y Geología, localizando, seleccionando y organizando información mediante el uso de distintas fuentes y citándolas correctamente.</t>
  </si>
  <si>
    <t>2.2. Localizar e identificar la información sobre temas biológicos y geológicos con base científica, a través de distintos medios, comparando aquellas fuentes que tengan criterios de validez, calidad, actualidad y fiabilidad, iniciar el proceso de contraste con las pseudociencias, bulos, teorías conspiratorias y creencias infundadas, y elegir los elementos clave en su interpretación que le permitan mantener una actitud escéptica ante estos.</t>
  </si>
  <si>
    <t>2.3. Iniciarse en la valoración de la contribución de la ciencia a la sociedad y la labor de las personas dedicadas a ella con independencia de su etnia, sexo o cultura, destacando y reconociendo el papel de las mujeres científicas, fomentando vocaciones científicas desde una perspectiva de género, y entendiendo la investigación como una labor colectiva e interdisciplinar en constante evolución.</t>
  </si>
  <si>
    <t>Competencia específica 3</t>
  </si>
  <si>
    <t>3.1. Analizar preguntas e hipótesis e intentar realizar predicciones sobre fenómenos biológicos o geológicos que puedan ser respondidas o contrastadas, utilizando métodos científicos, intentando explicar fenómenos biológicos y geológicos sencillos, y realizar predicciones sobre estos.</t>
  </si>
  <si>
    <t>3.2. Diseñar la experimentación, la toma de datos y el análisis de fenómenos biológicos y geológicos de modo que permitan responder a preguntas concretas sencillas y contrastar una hipótesis planteada.</t>
  </si>
  <si>
    <t>3.3. Realizar experimentos sencillos y tomar datos cuantitativos o cualitativos sobre fenómenos biológicos y geológicos utilizando los instrumentos, herramientas o técnicas adecuadas con corrección.</t>
  </si>
  <si>
    <t>3.4. Interpretar los resultados obtenidos en un proyecto de investigación utilizando, cuando sea necesario, herramientas matemáticas y tecnológicas</t>
  </si>
  <si>
    <t>3.5. Cooperar dentro de un proyecto científico sencillo asumiendo responsablemente una función concreta, utilizando espacios virtuales cuando sea necesario, respetando la diversidad y la igualdad de género, y favoreciendo la inclusión</t>
  </si>
  <si>
    <t>Competencia específica 4</t>
  </si>
  <si>
    <t>4.1. Analizar problemas o dar explicación a procesos biológicos o geológicos sencillos, utilizando conocimientos, datos e información aportados por el docente, el razonamiento lógico, el pensamiento
computacional o recursos digitales.</t>
  </si>
  <si>
    <t>4.2. Analizar críticamente la solución a un problema sencillo sobre fenómenos biológicos y geológicos.</t>
  </si>
  <si>
    <t>Competencia específica 5</t>
  </si>
  <si>
    <t>5.1. Iniciarse en la relación basada en fundamentos científicos de la preservación de la biodiversidad , la conservación del medioambiente, la protección de los seres vivos del entorno, el desarrollo sostenible y la calidad de vida, reconociendo la riqueza de la biodiversidad en Andalucía.</t>
  </si>
  <si>
    <t>5.2. Proponer y adoptar hábitos sostenibles básicos, analizando de una manera crítica las actividades propias y ajenas, a partir de los propios razonamientos, de los conocimientos adquiridos y de la información disponible.</t>
  </si>
  <si>
    <t>5.3. Proponer y adoptar los hábitos saludables más relevantes, analizando los acciones propias y ajenas las acciones propias y ajenas con actitud crítica y a partir de fundamentos fisiológicos.</t>
  </si>
  <si>
    <t>Competencia específica 6</t>
  </si>
  <si>
    <t>6.1. Valorar la importancia del paisaje como patrimonio natural, analizando la fragilidad de los elementos que lo componen</t>
  </si>
  <si>
    <t>6.2. Interpretar básicamente el paisaje analizando sus elementos y reflexionando sobre el impacto ambiental y los riesgos naturales derivados de determinadas acciones humanas.</t>
  </si>
  <si>
    <t>6.3. Reflexionar de forma elemental sobre los riesgos naturales mediante el análisis de los elementos de un paisaje.</t>
  </si>
  <si>
    <t>Total criterios ⟾</t>
  </si>
  <si>
    <t>saberes básicos mínimos</t>
  </si>
  <si>
    <t xml:space="preserve">IES Uriarte </t>
  </si>
  <si>
    <t>curso 2022-2023</t>
  </si>
  <si>
    <r>
      <rPr>
        <rFont val="Avenir"/>
        <b/>
        <color theme="1"/>
      </rPr>
      <t xml:space="preserve">Atención. Los criterios específicos aparecen como nota, si pones el cursor encima de cada celda, aparecerá una ventana emergente. Legislación vigente </t>
    </r>
    <r>
      <rPr>
        <rFont val="Avenir"/>
        <b/>
        <color rgb="FF1155CC"/>
        <u/>
      </rPr>
      <t>Orden de 15 de enero de 2021</t>
    </r>
    <r>
      <rPr>
        <rFont val="Avenir"/>
        <b/>
        <color theme="1"/>
      </rPr>
      <t xml:space="preserve"> e </t>
    </r>
    <r>
      <rPr>
        <rFont val="Avenir"/>
        <b/>
        <color rgb="FF1155CC"/>
        <u/>
      </rPr>
      <t>Instrucciones 1/2022 de 23 de junio</t>
    </r>
  </si>
  <si>
    <r>
      <rPr>
        <rFont val="Comfortaa"/>
        <b/>
        <color rgb="FF000000"/>
        <sz val="8.0"/>
      </rPr>
      <t>TEMAS</t>
    </r>
    <r>
      <rPr>
        <rFont val="Comfortaa"/>
        <b/>
        <color rgb="FF000000"/>
        <sz val="6.0"/>
      </rPr>
      <t xml:space="preserve"> (corresponden al libro 1º Biología y Geología de ESO Ed Eldevives con ISBN 9788414026199)</t>
    </r>
  </si>
  <si>
    <t xml:space="preserve"> % por saber</t>
  </si>
  <si>
    <t>Abreviatura del criterio</t>
  </si>
  <si>
    <r>
      <rPr>
        <rFont val="Comfortaa"/>
        <b/>
        <color rgb="FF000000"/>
        <sz val="8.0"/>
      </rPr>
      <t xml:space="preserve">Lo que dice los saberes                                                                                                                                                                                                                                                                                                                  </t>
    </r>
    <r>
      <rPr>
        <rFont val="Comfortaa"/>
        <b val="0"/>
        <color rgb="FF000000"/>
        <sz val="7.0"/>
      </rPr>
      <t>Atención. Los criterios específicos aparecen como nota, si pones el cursor encima de cada celda, aparecerá una ventana emergente. Instrucciones 1/ 2022 de 23 de junio  Anexo VIII y Decreto 111/2016, de 14 de junio</t>
    </r>
  </si>
  <si>
    <t>primer trimestre</t>
  </si>
  <si>
    <t>Tema 0 y resto de temas</t>
  </si>
  <si>
    <t>BYG 3.A.1.</t>
  </si>
  <si>
    <t>BYG.3.A.1. Formulación de hipótesis, preguntas y conjeturas: planteamiento con perspectiva científica.</t>
  </si>
  <si>
    <t>BYG 3.A.3.</t>
  </si>
  <si>
    <t>BYG.3.A.3. Fuentes fidedignas de información científica: reconocimiento y utilización.</t>
  </si>
  <si>
    <t>BYG 3.A.4.</t>
  </si>
  <si>
    <t>BYG.3.A.4. La respuesta a cuestiones científicas mediante la experimentación y el trabajo de campo: utilización de los instrumentos y espacios necesarios (laboratorio, aulas, entorno, etc.) de forma adecuada.</t>
  </si>
  <si>
    <t>BYG 3.A.5.</t>
  </si>
  <si>
    <t>BYG.3.A.5. Modelado como método de representación y comprensión de procesos o elementos de la naturaleza.</t>
  </si>
  <si>
    <t>BYG 3.A.6.</t>
  </si>
  <si>
    <t>BYG.3.A.6. Métodos de observación y de toma de datos de fenómenos naturales.</t>
  </si>
  <si>
    <t>BYG 3.A.7.</t>
  </si>
  <si>
    <t>BYG.3.A.7. Métodos de análisis de resultados. Diferenciación entre correlación y causalidad.</t>
  </si>
  <si>
    <t>BYG 3.A.8.</t>
  </si>
  <si>
    <t>BYG.3.A.8. La labor científica y las personas dedicadas a la ciencia: contribución a las ciencias biológicas y geológicas e importancia social. El papel de la mujer en la ciencia. Personas dedicadas a la ciencia en Andalucía.</t>
  </si>
  <si>
    <t>BYG 3.A.9.</t>
  </si>
  <si>
    <t>BYG.3.A.9. Estrategias de cooperación y funciones a desempeñar en proyectos científicos de ámbito académico y escolar. La importancia del respeto a la diversidad, igualdad de género e inclusión.</t>
  </si>
  <si>
    <t xml:space="preserve">Tema 2 </t>
  </si>
  <si>
    <t>BYG 3.B.1.</t>
  </si>
  <si>
    <t>BYG.3.B.1. Conceptos de roca y mineral: características y propiedades.</t>
  </si>
  <si>
    <t>BYG 3.B.2.</t>
  </si>
  <si>
    <t>BYG.3.B.2. Estrategias de clasificación de las rocas sedimentarias, metamórficas e ígneas. Ciclo de las rocas.</t>
  </si>
  <si>
    <t>BYG 3.B.3.</t>
  </si>
  <si>
    <t>BYG.3.B.3. Rocas y minerales relevantes o del entorno: identificación.</t>
  </si>
  <si>
    <t>BYG 3.B.4.</t>
  </si>
  <si>
    <t>BYG.3.B.4. Usos de los minerales y las rocas: su utilización en la fabricación de materiales y objetos cotidianos.</t>
  </si>
  <si>
    <t>BYG 3.B.5.</t>
  </si>
  <si>
    <t>BYG.3.B.5. La estructura básica de la geosfera, atmósfera e hidrosfera.</t>
  </si>
  <si>
    <t>Tema 3</t>
  </si>
  <si>
    <t>BYG 3.E.3.</t>
  </si>
  <si>
    <t>BYG.3.E.3. Las funciones de la atmósfera y la hidrosfera y su papel esencial para la vida en la Tierra.</t>
  </si>
  <si>
    <t>Tema 4</t>
  </si>
  <si>
    <t>BYG 3.B.6.</t>
  </si>
  <si>
    <t>BYG.3.B.6. Reconocimiento de las características del planeta Tierra que permiten el desarrollo de la vida.</t>
  </si>
  <si>
    <t>BYG 3.C.1.</t>
  </si>
  <si>
    <t>BYG.3.C.1. La célula como unidad estructural y funcional de los seres vivos.</t>
  </si>
  <si>
    <t>BYG 3.C.2.</t>
  </si>
  <si>
    <t>BYG.3.C.2. La célula procariota, la célula eucariota animal y la célula eucariota vegetal, y sus partes.</t>
  </si>
  <si>
    <t>BYG 3.C.3.</t>
  </si>
  <si>
    <t>BYG.3.C.3. Observación y comparación de muestras microscópicas.</t>
  </si>
  <si>
    <t>BYG 3.D.1.</t>
  </si>
  <si>
    <t>BYG.3.D.1. Los seres vivos: diferenciación y clasificación en los principales reinos</t>
  </si>
  <si>
    <t>segundo trimestre</t>
  </si>
  <si>
    <t>Tema 5</t>
  </si>
  <si>
    <t>BYG 3.D.2.</t>
  </si>
  <si>
    <t>BYG.3.D.2. Los principales grupos taxonómicos: observación de especies del entorno y clasificación a partir de sus características distintivas.</t>
  </si>
  <si>
    <t>BYG 3.D.3.</t>
  </si>
  <si>
    <t>BYG.3.D.3. Las especies del entorno: estrategias de identificación (guías, claves dicotómicas, herramientas digitales, visu, etc.).</t>
  </si>
  <si>
    <t>Tema 6</t>
  </si>
  <si>
    <t>Tema 7</t>
  </si>
  <si>
    <t>BYG 3.D.6.</t>
  </si>
  <si>
    <t>BYG. 3.D.6. Los animales como seres sintientes: semejanzas y diferencias con los seres vivos no sintientes.</t>
  </si>
  <si>
    <t>tercer trimestre</t>
  </si>
  <si>
    <t>Tema 8</t>
  </si>
  <si>
    <t>Tema 9</t>
  </si>
  <si>
    <t>BYG 3.E.6.</t>
  </si>
  <si>
    <t>BYG.3.E.6. Valoración de la importancia de los hábitos sostenibles (consumo responsable, gestión de residuos, respeto al medioambiente), para combatir los problemas ambientales del siglo XXI (escasez de recursos, generación de residuos, contaminación, pérdida de biodiversidad).</t>
  </si>
  <si>
    <t>BYG 3.E.1.</t>
  </si>
  <si>
    <t>BYG.3.E.1. Los ecosistemas del entorno, sus componentes bióticos y abióticos y los tipos de relaciones intraespecíficas e interespecíficas.</t>
  </si>
  <si>
    <t>BYG 3.E.5.</t>
  </si>
  <si>
    <t>BYG.3.E.5. Análisis de las causas del cambio climático y de sus consecuencias sobre los ecosistemas.</t>
  </si>
  <si>
    <t>BYG 3.E.7.</t>
  </si>
  <si>
    <t>BYG.3.E.7. La relación entre la salud medioambiental, humana y de otros seres vivos: one health (una sola salud).</t>
  </si>
  <si>
    <t>BYG 3.E.8.</t>
  </si>
  <si>
    <t>BYG.3.E.8. Valoración de la contribución de las ciencias ambientales y el desarrollo sostenible, a los desafíos medioambientales del siglo XXI. Análisis de actuaciones individuales y colectivas que contribuyan a la consecución de los Objetivos de Desarrollo Sostenible de Naciones Unidas.</t>
  </si>
  <si>
    <t>Tema 10</t>
  </si>
  <si>
    <t>BYG 3.D.4.</t>
  </si>
  <si>
    <t>BYG.3.D.4. Conocimiento y valoración de la biodiversidad de Andalucía y las estrategias actuales para su conservación.</t>
  </si>
  <si>
    <t>BYG 3.E.2.</t>
  </si>
  <si>
    <t>BYG.3.E.2. La importancia de la conservación de los ecosistemas, la biodiversidad y la implantación de un modelo de desarrollo sostenible. Ecosistemas andaluces.</t>
  </si>
  <si>
    <t>BYG 3.D.5.</t>
  </si>
  <si>
    <t>BYG.3.D.5. Análisis de los aspectos positivos y negativos para la salud humana de los cinco reinos de los seres vivos.</t>
  </si>
  <si>
    <t>BYG 3.D.9.</t>
  </si>
  <si>
    <t>BYG.3.B.9. Determinación de los riesgos e impactos sobre el medioambiente. Comprensión del grado de influencia humana en los mismos.</t>
  </si>
  <si>
    <t>BYG 3.B.10.</t>
  </si>
  <si>
    <t>BYG.3.B.10. Valoración de los riesgos naturales en Andalucía. Origen y prevención.</t>
  </si>
  <si>
    <t xml:space="preserve">Total % ⟾    </t>
  </si>
  <si>
    <t>Total saberes básicos</t>
  </si>
  <si>
    <t>⟾</t>
  </si>
  <si>
    <t>Notas por trimestres</t>
  </si>
  <si>
    <t>Trimestres</t>
  </si>
  <si>
    <t>TEMAS</t>
  </si>
  <si>
    <t>Peso criterio</t>
  </si>
  <si>
    <t>Nº Saber</t>
  </si>
  <si>
    <t>Nota de saber</t>
  </si>
  <si>
    <t>Instrumento</t>
  </si>
  <si>
    <t>Tema</t>
  </si>
  <si>
    <t>Saber</t>
  </si>
  <si>
    <t>Nota 1</t>
  </si>
  <si>
    <t>Nota 2</t>
  </si>
  <si>
    <t>Nota 3</t>
  </si>
  <si>
    <t>Ex</t>
  </si>
  <si>
    <t>T0</t>
  </si>
  <si>
    <t>T2</t>
  </si>
  <si>
    <t>3.B.1</t>
  </si>
  <si>
    <t>3.B.2</t>
  </si>
  <si>
    <t>3.B.3</t>
  </si>
  <si>
    <t>3.B.4</t>
  </si>
  <si>
    <t>3.B.5</t>
  </si>
  <si>
    <t>T3</t>
  </si>
  <si>
    <t>T4</t>
  </si>
  <si>
    <t>3.B.6</t>
  </si>
  <si>
    <t>T5</t>
  </si>
  <si>
    <t>T6</t>
  </si>
  <si>
    <t>T7</t>
  </si>
  <si>
    <t>T8</t>
  </si>
  <si>
    <t>T9</t>
  </si>
  <si>
    <t>T10</t>
  </si>
  <si>
    <t>3.B.10</t>
  </si>
  <si>
    <t>Total % ⥤</t>
  </si>
  <si>
    <t>Total saberes ⥤</t>
  </si>
  <si>
    <t>NOTA FINAL ⥤</t>
  </si>
  <si>
    <t>Instrumentos de evaluación</t>
  </si>
  <si>
    <t>Siglas</t>
  </si>
  <si>
    <t>Observación directa</t>
  </si>
  <si>
    <t>Od</t>
  </si>
  <si>
    <t>Exposición oral</t>
  </si>
  <si>
    <t>Eo</t>
  </si>
  <si>
    <t>Trabajo práctico</t>
  </si>
  <si>
    <t>Tr</t>
  </si>
  <si>
    <t>Examen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</si>
</sst>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
  </numFmts>
  <fonts count="43">
    <font>
      <sz val="10.0"/>
      <color rgb="FF000000"/>
      <name val="Calibri"/>
      <scheme val="minor"/>
    </font>
    <font>
      <sz val="20.0"/>
      <color rgb="FF000000"/>
      <name val="Amatic SC"/>
    </font>
    <font>
      <b/>
      <sz val="18.0"/>
      <color theme="1"/>
      <name val="Amatic SC"/>
    </font>
    <font>
      <b/>
      <sz val="14.0"/>
      <color theme="1"/>
      <name val="Comfortaa"/>
    </font>
    <font>
      <b/>
      <u/>
      <color theme="1"/>
      <name val="Avenir"/>
    </font>
    <font>
      <b/>
      <sz val="12.0"/>
      <color theme="1"/>
      <name val="Comfortaa"/>
    </font>
    <font>
      <b/>
      <sz val="8.0"/>
      <color rgb="FF000000"/>
      <name val="Comfortaa"/>
    </font>
    <font>
      <sz val="12.0"/>
      <color theme="1"/>
      <name val="Avenir"/>
    </font>
    <font>
      <color theme="1"/>
      <name val="Didact Gothic"/>
    </font>
    <font/>
    <font>
      <color rgb="FF000000"/>
      <name val="Didact Gothic"/>
    </font>
    <font>
      <color theme="1"/>
      <name val="Calibri"/>
    </font>
    <font>
      <sz val="18.0"/>
      <color theme="1"/>
      <name val="Calibri"/>
    </font>
    <font>
      <sz val="18.0"/>
      <color rgb="FF000000"/>
      <name val="Inconsolata"/>
    </font>
    <font>
      <sz val="11.0"/>
      <color rgb="FF000000"/>
      <name val="Inconsolata"/>
    </font>
    <font>
      <b/>
      <sz val="20.0"/>
      <color theme="1"/>
      <name val="Amatic SC"/>
    </font>
    <font>
      <b/>
      <sz val="8.0"/>
      <color theme="1"/>
      <name val="Comfortaa"/>
    </font>
    <font>
      <color theme="0"/>
      <name val="Amaranth"/>
    </font>
    <font>
      <b/>
      <sz val="12.0"/>
      <color theme="1"/>
      <name val="Avenir"/>
    </font>
    <font>
      <color theme="1"/>
      <name val="Bitter"/>
    </font>
    <font>
      <color theme="1"/>
      <name val="Amaranth"/>
    </font>
    <font>
      <sz val="11.0"/>
      <color theme="1"/>
      <name val="Calibri"/>
    </font>
    <font>
      <sz val="14.0"/>
      <color theme="1"/>
      <name val="Calibri"/>
    </font>
    <font>
      <b/>
      <sz val="9.0"/>
      <color theme="1"/>
      <name val="Avenir"/>
    </font>
    <font>
      <b/>
      <sz val="12.0"/>
      <color theme="1"/>
      <name val="Didact Gothic"/>
    </font>
    <font>
      <sz val="6.0"/>
      <color theme="1"/>
      <name val="Avenir"/>
    </font>
    <font>
      <b/>
      <sz val="6.0"/>
      <color theme="1"/>
      <name val="Gudea"/>
    </font>
    <font>
      <b/>
      <sz val="12.0"/>
      <color theme="1"/>
      <name val="Gudea"/>
    </font>
    <font>
      <b/>
      <sz val="10.0"/>
      <color theme="1"/>
      <name val="Gudea"/>
    </font>
    <font>
      <b/>
      <color theme="1"/>
      <name val="Gudea"/>
    </font>
    <font>
      <b/>
      <color rgb="FF000000"/>
      <name val="Gudea"/>
    </font>
    <font>
      <b/>
      <sz val="11.0"/>
      <color theme="1"/>
      <name val="Avenir"/>
    </font>
    <font>
      <sz val="11.0"/>
      <color theme="1"/>
      <name val="Didact Gothic"/>
    </font>
    <font>
      <b/>
      <sz val="12.0"/>
      <color rgb="FF000000"/>
      <name val="Didact Gothic"/>
    </font>
    <font>
      <sz val="10.0"/>
      <color theme="1"/>
      <name val="Didact Gothic"/>
    </font>
    <font>
      <color rgb="FF000000"/>
      <name val="Amaranth"/>
    </font>
    <font>
      <sz val="12.0"/>
      <color theme="1"/>
      <name val="Didact Gothic"/>
    </font>
    <font>
      <sz val="10.0"/>
      <color theme="1"/>
      <name val="Avenir"/>
    </font>
    <font>
      <sz val="18.0"/>
      <color theme="1"/>
      <name val="Amaranth"/>
    </font>
    <font>
      <b/>
      <sz val="10.0"/>
      <color theme="1"/>
      <name val="Amaranth"/>
    </font>
    <font>
      <b/>
      <color theme="1"/>
      <name val="Amaranth"/>
    </font>
    <font>
      <sz val="9.0"/>
      <color theme="1"/>
      <name val="EB Garamond"/>
    </font>
    <font>
      <color theme="1"/>
      <name val="EB Garamond"/>
    </font>
  </fonts>
  <fills count="29">
    <fill>
      <patternFill patternType="none"/>
    </fill>
    <fill>
      <patternFill patternType="lightGray"/>
    </fill>
    <fill>
      <patternFill patternType="solid">
        <fgColor rgb="FFFFFFFF"/>
        <bgColor rgb="FFFFFFFF"/>
      </patternFill>
    </fill>
    <fill>
      <patternFill patternType="solid">
        <fgColor rgb="FFD9D9D9"/>
        <bgColor rgb="FFD9D9D9"/>
      </patternFill>
    </fill>
    <fill>
      <patternFill patternType="solid">
        <fgColor rgb="FFB6D7A8"/>
        <bgColor rgb="FFB6D7A8"/>
      </patternFill>
    </fill>
    <fill>
      <patternFill patternType="solid">
        <fgColor rgb="FFD9EAD3"/>
        <bgColor rgb="FFD9EAD3"/>
      </patternFill>
    </fill>
    <fill>
      <patternFill patternType="solid">
        <fgColor rgb="FFFFE599"/>
        <bgColor rgb="FFFFE599"/>
      </patternFill>
    </fill>
    <fill>
      <patternFill patternType="solid">
        <fgColor rgb="FFFFF2CC"/>
        <bgColor rgb="FFFFF2CC"/>
      </patternFill>
    </fill>
    <fill>
      <patternFill patternType="solid">
        <fgColor rgb="FFF9CB9C"/>
        <bgColor rgb="FFF9CB9C"/>
      </patternFill>
    </fill>
    <fill>
      <patternFill patternType="solid">
        <fgColor rgb="FFFCE5CD"/>
        <bgColor rgb="FFFCE5CD"/>
      </patternFill>
    </fill>
    <fill>
      <patternFill patternType="solid">
        <fgColor rgb="FFEA9999"/>
        <bgColor rgb="FFEA9999"/>
      </patternFill>
    </fill>
    <fill>
      <patternFill patternType="solid">
        <fgColor rgb="FFF4CCCC"/>
        <bgColor rgb="FFF4CCCC"/>
      </patternFill>
    </fill>
    <fill>
      <patternFill patternType="solid">
        <fgColor rgb="FFA2C4C9"/>
        <bgColor rgb="FFA2C4C9"/>
      </patternFill>
    </fill>
    <fill>
      <patternFill patternType="solid">
        <fgColor rgb="FFD0E0E3"/>
        <bgColor rgb="FFD0E0E3"/>
      </patternFill>
    </fill>
    <fill>
      <patternFill patternType="solid">
        <fgColor rgb="FFDD7E6B"/>
        <bgColor rgb="FFDD7E6B"/>
      </patternFill>
    </fill>
    <fill>
      <patternFill patternType="solid">
        <fgColor rgb="FFE6B8AF"/>
        <bgColor rgb="FFE6B8AF"/>
      </patternFill>
    </fill>
    <fill>
      <patternFill patternType="solid">
        <fgColor rgb="FF93C47D"/>
        <bgColor rgb="FF93C47D"/>
      </patternFill>
    </fill>
    <fill>
      <patternFill patternType="solid">
        <fgColor rgb="FFF1C232"/>
        <bgColor rgb="FFF1C232"/>
      </patternFill>
    </fill>
    <fill>
      <patternFill patternType="solid">
        <fgColor rgb="FF6FA8DC"/>
        <bgColor rgb="FF6FA8DC"/>
      </patternFill>
    </fill>
    <fill>
      <patternFill patternType="solid">
        <fgColor rgb="FF9FC5E8"/>
        <bgColor rgb="FF9FC5E8"/>
      </patternFill>
    </fill>
    <fill>
      <patternFill patternType="solid">
        <fgColor rgb="FFCFE2F3"/>
        <bgColor rgb="FFCFE2F3"/>
      </patternFill>
    </fill>
    <fill>
      <patternFill patternType="solid">
        <fgColor rgb="FFEEE0E6"/>
        <bgColor rgb="FFEEE0E6"/>
      </patternFill>
    </fill>
    <fill>
      <patternFill patternType="solid">
        <fgColor rgb="FFD5A6BD"/>
        <bgColor rgb="FFD5A6BD"/>
      </patternFill>
    </fill>
    <fill>
      <patternFill patternType="solid">
        <fgColor rgb="FFF3EFE3"/>
        <bgColor rgb="FFF3EFE3"/>
      </patternFill>
    </fill>
    <fill>
      <patternFill patternType="solid">
        <fgColor rgb="FFF5E4E4"/>
        <bgColor rgb="FFF5E4E4"/>
      </patternFill>
    </fill>
    <fill>
      <patternFill patternType="solid">
        <fgColor rgb="FFEFEFEF"/>
        <bgColor rgb="FFEFEFEF"/>
      </patternFill>
    </fill>
    <fill>
      <patternFill patternType="solid">
        <fgColor rgb="FFFFD966"/>
        <bgColor rgb="FFFFD966"/>
      </patternFill>
    </fill>
    <fill>
      <patternFill patternType="solid">
        <fgColor theme="0"/>
        <bgColor theme="0"/>
      </patternFill>
    </fill>
    <fill>
      <patternFill patternType="solid">
        <fgColor rgb="FFCCCCCC"/>
        <bgColor rgb="FFCCCCCC"/>
      </patternFill>
    </fill>
  </fills>
  <borders count="20">
    <border/>
    <border>
      <left style="thin">
        <color rgb="FF000000"/>
      </left>
    </border>
    <border>
      <left style="thin">
        <color rgb="FF000000"/>
      </left>
      <top style="thin">
        <color rgb="FF000000"/>
      </top>
      <bottom style="hair">
        <color rgb="FF000000"/>
      </bottom>
    </border>
    <border>
      <top style="thin">
        <color rgb="FF000000"/>
      </top>
      <bottom style="hair">
        <color rgb="FF000000"/>
      </bottom>
    </border>
    <border>
      <right style="hair">
        <color rgb="FF000000"/>
      </right>
      <top style="thin">
        <color rgb="FF000000"/>
      </top>
      <bottom style="hair">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hair">
        <color rgb="FF000000"/>
      </right>
      <top style="thin">
        <color rgb="FF000000"/>
      </top>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bottom style="hair">
        <color rgb="FF000000"/>
      </bottom>
    </border>
    <border>
      <bottom style="thin">
        <color rgb="FF000000"/>
      </bottom>
    </border>
    <border>
      <left style="thin">
        <color rgb="FF000000"/>
      </left>
      <right style="thin">
        <color rgb="FF000000"/>
      </right>
      <top style="thin">
        <color rgb="FF000000"/>
      </top>
      <bottom style="thin">
        <color rgb="FF000000"/>
      </bottom>
    </border>
    <border>
      <top style="thin">
        <color rgb="FF000000"/>
      </top>
    </border>
    <border>
      <left style="thin">
        <color rgb="FF000000"/>
      </left>
      <bottom style="hair">
        <color rgb="FF000000"/>
      </bottom>
    </border>
    <border>
      <left style="dotted">
        <color rgb="FF000000"/>
      </left>
      <right style="dotted">
        <color rgb="FF000000"/>
      </right>
      <top style="dotted">
        <color rgb="FF000000"/>
      </top>
      <bottom style="dotted">
        <color rgb="FF000000"/>
      </bottom>
    </border>
    <border>
      <top style="hair">
        <color rgb="FF000000"/>
      </top>
    </border>
    <border>
      <left style="double">
        <color rgb="FFE06666"/>
      </left>
      <right style="double">
        <color rgb="FFE06666"/>
      </right>
      <top style="double">
        <color rgb="FFE06666"/>
      </top>
      <bottom style="double">
        <color rgb="FFE06666"/>
      </bottom>
    </border>
  </borders>
  <cellStyleXfs count="1">
    <xf borderId="0" fillId="0" fontId="0" numFmtId="0" applyAlignment="1" applyFont="1"/>
  </cellStyleXfs>
  <cellXfs count="162">
    <xf borderId="0" fillId="0" fontId="0" numFmtId="0" xfId="0" applyAlignment="1" applyFont="1">
      <alignment readingOrder="0" shrinkToFit="0" vertical="bottom" wrapText="0"/>
    </xf>
    <xf borderId="0" fillId="2" fontId="1" numFmtId="0" xfId="0" applyAlignment="1" applyFill="1" applyFont="1">
      <alignment horizontal="center"/>
    </xf>
    <xf borderId="0" fillId="2" fontId="1" numFmtId="0" xfId="0" applyAlignment="1" applyFont="1">
      <alignment horizontal="center" vertical="center"/>
    </xf>
    <xf borderId="0" fillId="0" fontId="2" numFmtId="0" xfId="0" applyAlignment="1" applyFont="1">
      <alignment horizontal="center" vertical="center"/>
    </xf>
    <xf borderId="0" fillId="0" fontId="3" numFmtId="0" xfId="0" applyAlignment="1" applyFont="1">
      <alignment horizontal="center" vertical="center"/>
    </xf>
    <xf borderId="0" fillId="0" fontId="4" numFmtId="0" xfId="0" applyAlignment="1" applyFont="1">
      <alignment horizontal="center" shrinkToFit="0" vertical="center" wrapText="1"/>
    </xf>
    <xf borderId="0" fillId="3" fontId="5" numFmtId="0" xfId="0" applyAlignment="1" applyFill="1" applyFont="1">
      <alignment horizontal="center" shrinkToFit="0" vertical="center" wrapText="1"/>
    </xf>
    <xf borderId="0" fillId="3" fontId="6" numFmtId="0" xfId="0" applyAlignment="1" applyFont="1">
      <alignment horizontal="center" shrinkToFit="0" vertical="center" wrapText="1"/>
    </xf>
    <xf borderId="0" fillId="0" fontId="7" numFmtId="0" xfId="0" applyFont="1"/>
    <xf borderId="1" fillId="4" fontId="8" numFmtId="0" xfId="0" applyAlignment="1" applyBorder="1" applyFill="1" applyFont="1">
      <alignment horizontal="center" vertical="center"/>
    </xf>
    <xf borderId="2" fillId="5" fontId="8" numFmtId="0" xfId="0" applyAlignment="1" applyBorder="1" applyFill="1" applyFont="1">
      <alignment shrinkToFit="0" wrapText="1"/>
    </xf>
    <xf borderId="3" fillId="0" fontId="9" numFmtId="0" xfId="0" applyBorder="1" applyFont="1"/>
    <xf borderId="4" fillId="0" fontId="9" numFmtId="0" xfId="0" applyBorder="1" applyFont="1"/>
    <xf borderId="1" fillId="0" fontId="9" numFmtId="0" xfId="0" applyBorder="1" applyFont="1"/>
    <xf borderId="5" fillId="5" fontId="8" numFmtId="0" xfId="0" applyAlignment="1" applyBorder="1" applyFont="1">
      <alignment shrinkToFit="0" wrapText="1"/>
    </xf>
    <xf borderId="6" fillId="0" fontId="9" numFmtId="0" xfId="0" applyBorder="1" applyFont="1"/>
    <xf borderId="7" fillId="0" fontId="9" numFmtId="0" xfId="0" applyBorder="1" applyFont="1"/>
    <xf borderId="0" fillId="6" fontId="10" numFmtId="0" xfId="0" applyAlignment="1" applyFill="1" applyFont="1">
      <alignment horizontal="center" vertical="center"/>
    </xf>
    <xf borderId="2" fillId="7" fontId="8" numFmtId="0" xfId="0" applyAlignment="1" applyBorder="1" applyFill="1" applyFont="1">
      <alignment shrinkToFit="0" wrapText="1"/>
    </xf>
    <xf borderId="8" fillId="8" fontId="8" numFmtId="0" xfId="0" applyAlignment="1" applyBorder="1" applyFill="1" applyFont="1">
      <alignment horizontal="center" vertical="center"/>
    </xf>
    <xf borderId="2" fillId="9" fontId="8" numFmtId="0" xfId="0" applyAlignment="1" applyBorder="1" applyFill="1" applyFont="1">
      <alignment shrinkToFit="0" wrapText="1"/>
    </xf>
    <xf borderId="5" fillId="9" fontId="8" numFmtId="0" xfId="0" applyAlignment="1" applyBorder="1" applyFont="1">
      <alignment shrinkToFit="0" wrapText="0"/>
    </xf>
    <xf borderId="9" fillId="0" fontId="9" numFmtId="0" xfId="0" applyBorder="1" applyFont="1"/>
    <xf borderId="10" fillId="0" fontId="9" numFmtId="0" xfId="0" applyBorder="1" applyFont="1"/>
    <xf borderId="8" fillId="10" fontId="8" numFmtId="0" xfId="0" applyAlignment="1" applyBorder="1" applyFill="1" applyFont="1">
      <alignment horizontal="center" vertical="center"/>
    </xf>
    <xf borderId="2" fillId="11" fontId="8" numFmtId="0" xfId="0" applyAlignment="1" applyBorder="1" applyFill="1" applyFont="1">
      <alignment shrinkToFit="0" wrapText="1"/>
    </xf>
    <xf borderId="8" fillId="12" fontId="8" numFmtId="0" xfId="0" applyAlignment="1" applyBorder="1" applyFill="1" applyFont="1">
      <alignment horizontal="center" vertical="center"/>
    </xf>
    <xf borderId="2" fillId="13" fontId="8" numFmtId="0" xfId="0" applyAlignment="1" applyBorder="1" applyFill="1" applyFont="1">
      <alignment shrinkToFit="0" wrapText="1"/>
    </xf>
    <xf borderId="8" fillId="14" fontId="8" numFmtId="0" xfId="0" applyAlignment="1" applyBorder="1" applyFill="1" applyFont="1">
      <alignment horizontal="center" vertical="center"/>
    </xf>
    <xf borderId="2" fillId="15" fontId="8" numFmtId="0" xfId="0" applyAlignment="1" applyBorder="1" applyFill="1" applyFont="1">
      <alignment shrinkToFit="0" wrapText="1"/>
    </xf>
    <xf borderId="0" fillId="0" fontId="11" numFmtId="0" xfId="0" applyAlignment="1" applyFont="1">
      <alignment vertical="center"/>
    </xf>
    <xf borderId="0" fillId="0" fontId="12" numFmtId="0" xfId="0" applyAlignment="1" applyFont="1">
      <alignment horizontal="right"/>
    </xf>
    <xf borderId="0" fillId="2" fontId="13" numFmtId="0" xfId="0" applyAlignment="1" applyFont="1">
      <alignment horizontal="center"/>
    </xf>
    <xf borderId="0" fillId="2" fontId="14" numFmtId="0" xfId="0" applyAlignment="1" applyFont="1">
      <alignment horizontal="center"/>
    </xf>
    <xf borderId="0" fillId="0" fontId="15" numFmtId="0" xfId="0" applyAlignment="1" applyFont="1">
      <alignment horizontal="center" vertical="center"/>
    </xf>
    <xf borderId="0" fillId="3" fontId="16" numFmtId="0" xfId="0" applyAlignment="1" applyFont="1">
      <alignment horizontal="center" shrinkToFit="0" vertical="center" wrapText="1"/>
    </xf>
    <xf borderId="0" fillId="16" fontId="17" numFmtId="0" xfId="0" applyAlignment="1" applyFill="1" applyFont="1">
      <alignment horizontal="center" shrinkToFit="0" textRotation="90" vertical="center" wrapText="1"/>
    </xf>
    <xf borderId="0" fillId="5" fontId="18" numFmtId="0" xfId="0" applyAlignment="1" applyFont="1">
      <alignment horizontal="center" shrinkToFit="0" vertical="center" wrapText="1"/>
    </xf>
    <xf borderId="11" fillId="5" fontId="8" numFmtId="2" xfId="0" applyAlignment="1" applyBorder="1" applyFont="1" applyNumberFormat="1">
      <alignment horizontal="center"/>
    </xf>
    <xf borderId="11" fillId="5" fontId="19" numFmtId="0" xfId="0" applyAlignment="1" applyBorder="1" applyFont="1">
      <alignment horizontal="center"/>
    </xf>
    <xf borderId="12" fillId="5" fontId="8" numFmtId="0" xfId="0" applyAlignment="1" applyBorder="1" applyFont="1">
      <alignment shrinkToFit="0" vertical="bottom" wrapText="1"/>
    </xf>
    <xf borderId="12" fillId="0" fontId="9" numFmtId="0" xfId="0" applyBorder="1" applyFont="1"/>
    <xf borderId="13" fillId="0" fontId="9" numFmtId="0" xfId="0" applyBorder="1" applyFont="1"/>
    <xf borderId="0" fillId="4" fontId="18" numFmtId="0" xfId="0" applyAlignment="1" applyFont="1">
      <alignment horizontal="center" shrinkToFit="0" vertical="center" wrapText="1"/>
    </xf>
    <xf borderId="11" fillId="4" fontId="8" numFmtId="2" xfId="0" applyAlignment="1" applyBorder="1" applyFont="1" applyNumberFormat="1">
      <alignment horizontal="center"/>
    </xf>
    <xf borderId="14" fillId="4" fontId="19" numFmtId="0" xfId="0" applyAlignment="1" applyBorder="1" applyFont="1">
      <alignment horizontal="center"/>
    </xf>
    <xf borderId="12" fillId="4" fontId="8" numFmtId="0" xfId="0" applyAlignment="1" applyBorder="1" applyFont="1">
      <alignment shrinkToFit="0" wrapText="1"/>
    </xf>
    <xf borderId="12" fillId="4" fontId="8" numFmtId="0" xfId="0" applyAlignment="1" applyBorder="1" applyFont="1">
      <alignment shrinkToFit="0" vertical="bottom" wrapText="1"/>
    </xf>
    <xf borderId="14" fillId="5" fontId="19" numFmtId="0" xfId="0" applyAlignment="1" applyBorder="1" applyFont="1">
      <alignment horizontal="center"/>
    </xf>
    <xf borderId="12" fillId="5" fontId="8" numFmtId="0" xfId="0" applyAlignment="1" applyBorder="1" applyFont="1">
      <alignment shrinkToFit="0" wrapText="1"/>
    </xf>
    <xf borderId="12" fillId="5" fontId="8" numFmtId="0" xfId="0" applyAlignment="1" applyBorder="1" applyFont="1">
      <alignment shrinkToFit="0" vertical="top" wrapText="1"/>
    </xf>
    <xf borderId="0" fillId="4" fontId="8" numFmtId="0" xfId="0" applyAlignment="1" applyFont="1">
      <alignment shrinkToFit="0" wrapText="1"/>
    </xf>
    <xf borderId="0" fillId="17" fontId="20" numFmtId="0" xfId="0" applyAlignment="1" applyFill="1" applyFont="1">
      <alignment horizontal="center" shrinkToFit="0" textRotation="90" vertical="center" wrapText="1"/>
    </xf>
    <xf borderId="0" fillId="7" fontId="18" numFmtId="0" xfId="0" applyAlignment="1" applyFont="1">
      <alignment horizontal="center" shrinkToFit="0" vertical="center" wrapText="1"/>
    </xf>
    <xf borderId="11" fillId="7" fontId="8" numFmtId="2" xfId="0" applyAlignment="1" applyBorder="1" applyFont="1" applyNumberFormat="1">
      <alignment horizontal="center"/>
    </xf>
    <xf borderId="14" fillId="7" fontId="19" numFmtId="0" xfId="0" applyAlignment="1" applyBorder="1" applyFont="1">
      <alignment horizontal="center"/>
    </xf>
    <xf borderId="0" fillId="7" fontId="8" numFmtId="0" xfId="0" applyAlignment="1" applyFont="1">
      <alignment shrinkToFit="0" vertical="bottom" wrapText="1"/>
    </xf>
    <xf borderId="0" fillId="6" fontId="18" numFmtId="0" xfId="0" applyAlignment="1" applyFont="1">
      <alignment horizontal="center" shrinkToFit="0" vertical="center" wrapText="1"/>
    </xf>
    <xf borderId="11" fillId="6" fontId="8" numFmtId="2" xfId="0" applyAlignment="1" applyBorder="1" applyFont="1" applyNumberFormat="1">
      <alignment horizontal="center"/>
    </xf>
    <xf borderId="14" fillId="6" fontId="19" numFmtId="0" xfId="0" applyAlignment="1" applyBorder="1" applyFont="1">
      <alignment horizontal="center"/>
    </xf>
    <xf borderId="0" fillId="6" fontId="8" numFmtId="0" xfId="0" applyAlignment="1" applyFont="1">
      <alignment shrinkToFit="0" vertical="bottom" wrapText="1"/>
    </xf>
    <xf borderId="0" fillId="7" fontId="10" numFmtId="0" xfId="0" applyAlignment="1" applyFont="1">
      <alignment horizontal="left"/>
    </xf>
    <xf borderId="0" fillId="18" fontId="17" numFmtId="0" xfId="0" applyAlignment="1" applyFill="1" applyFont="1">
      <alignment horizontal="center" shrinkToFit="0" textRotation="90" vertical="center" wrapText="1"/>
    </xf>
    <xf borderId="0" fillId="19" fontId="18" numFmtId="0" xfId="0" applyAlignment="1" applyFill="1" applyFont="1">
      <alignment horizontal="center" shrinkToFit="0" vertical="center" wrapText="1"/>
    </xf>
    <xf borderId="11" fillId="19" fontId="8" numFmtId="2" xfId="0" applyAlignment="1" applyBorder="1" applyFont="1" applyNumberFormat="1">
      <alignment horizontal="center"/>
    </xf>
    <xf borderId="14" fillId="19" fontId="19" numFmtId="0" xfId="0" applyAlignment="1" applyBorder="1" applyFont="1">
      <alignment horizontal="center"/>
    </xf>
    <xf borderId="0" fillId="19" fontId="8" numFmtId="0" xfId="0" applyAlignment="1" applyFont="1">
      <alignment shrinkToFit="0" vertical="bottom" wrapText="1"/>
    </xf>
    <xf borderId="0" fillId="19" fontId="10" numFmtId="0" xfId="0" applyAlignment="1" applyFont="1">
      <alignment horizontal="left"/>
    </xf>
    <xf borderId="0" fillId="20" fontId="18" numFmtId="0" xfId="0" applyAlignment="1" applyFill="1" applyFont="1">
      <alignment horizontal="center" shrinkToFit="0" vertical="center" wrapText="1"/>
    </xf>
    <xf borderId="11" fillId="20" fontId="8" numFmtId="2" xfId="0" applyAlignment="1" applyBorder="1" applyFont="1" applyNumberFormat="1">
      <alignment horizontal="center"/>
    </xf>
    <xf borderId="14" fillId="20" fontId="19" numFmtId="0" xfId="0" applyAlignment="1" applyBorder="1" applyFont="1">
      <alignment horizontal="center"/>
    </xf>
    <xf borderId="0" fillId="20" fontId="10" numFmtId="0" xfId="0" applyAlignment="1" applyFont="1">
      <alignment horizontal="left"/>
    </xf>
    <xf borderId="8" fillId="20" fontId="8" numFmtId="0" xfId="0" applyAlignment="1" applyBorder="1" applyFont="1">
      <alignment shrinkToFit="0" wrapText="1"/>
    </xf>
    <xf borderId="15" fillId="0" fontId="9" numFmtId="0" xfId="0" applyBorder="1" applyFont="1"/>
    <xf borderId="2" fillId="20" fontId="8" numFmtId="0" xfId="0" applyAlignment="1" applyBorder="1" applyFont="1">
      <alignment shrinkToFit="0" wrapText="1"/>
    </xf>
    <xf borderId="16" fillId="20" fontId="8" numFmtId="0" xfId="0" applyAlignment="1" applyBorder="1" applyFont="1">
      <alignment shrinkToFit="0" wrapText="1"/>
    </xf>
    <xf borderId="12" fillId="20" fontId="8" numFmtId="0" xfId="0" applyAlignment="1" applyBorder="1" applyFont="1">
      <alignment shrinkToFit="0" vertical="top" wrapText="1"/>
    </xf>
    <xf borderId="10" fillId="19" fontId="8" numFmtId="0" xfId="0" applyAlignment="1" applyBorder="1" applyFont="1">
      <alignment shrinkToFit="0" wrapText="1"/>
    </xf>
    <xf borderId="0" fillId="0" fontId="21" numFmtId="0" xfId="0" applyAlignment="1" applyFont="1">
      <alignment horizontal="right" shrinkToFit="0" wrapText="1"/>
    </xf>
    <xf borderId="0" fillId="0" fontId="11" numFmtId="2" xfId="0" applyAlignment="1" applyFont="1" applyNumberFormat="1">
      <alignment vertical="bottom"/>
    </xf>
    <xf borderId="0" fillId="0" fontId="22" numFmtId="0" xfId="0" applyAlignment="1" applyFont="1">
      <alignment horizontal="center" vertical="bottom"/>
    </xf>
    <xf borderId="0" fillId="0" fontId="11" numFmtId="0" xfId="0" applyAlignment="1" applyFont="1">
      <alignment vertical="bottom"/>
    </xf>
    <xf borderId="0" fillId="0" fontId="11" numFmtId="0" xfId="0" applyFont="1"/>
    <xf borderId="0" fillId="0" fontId="11" numFmtId="0" xfId="0" applyAlignment="1" applyFont="1">
      <alignment horizontal="right"/>
    </xf>
    <xf borderId="0" fillId="0" fontId="11" numFmtId="0" xfId="0" applyAlignment="1" applyFont="1">
      <alignment horizontal="center" vertical="bottom"/>
    </xf>
    <xf borderId="0" fillId="0" fontId="23" numFmtId="0" xfId="0" applyAlignment="1" applyFont="1">
      <alignment horizontal="center" vertical="bottom"/>
    </xf>
    <xf borderId="0" fillId="0" fontId="11" numFmtId="0" xfId="0" applyAlignment="1" applyFont="1">
      <alignment horizontal="center"/>
    </xf>
    <xf borderId="0" fillId="3" fontId="24" numFmtId="0" xfId="0" applyAlignment="1" applyFont="1">
      <alignment horizontal="center" shrinkToFit="0" vertical="bottom" wrapText="1"/>
    </xf>
    <xf borderId="0" fillId="21" fontId="25" numFmtId="0" xfId="0" applyAlignment="1" applyFill="1" applyFont="1">
      <alignment horizontal="center" shrinkToFit="0" vertical="bottom" wrapText="1"/>
    </xf>
    <xf borderId="0" fillId="22" fontId="11" numFmtId="0" xfId="0" applyAlignment="1" applyFill="1" applyFont="1">
      <alignment vertical="bottom"/>
    </xf>
    <xf borderId="0" fillId="23" fontId="11" numFmtId="0" xfId="0" applyAlignment="1" applyFill="1" applyFont="1">
      <alignment vertical="bottom"/>
    </xf>
    <xf borderId="0" fillId="6" fontId="11" numFmtId="0" xfId="0" applyAlignment="1" applyFont="1">
      <alignment vertical="bottom"/>
    </xf>
    <xf borderId="0" fillId="24" fontId="11" numFmtId="0" xfId="0" applyAlignment="1" applyFill="1" applyFont="1">
      <alignment vertical="bottom"/>
    </xf>
    <xf borderId="0" fillId="10" fontId="11" numFmtId="0" xfId="0" applyAlignment="1" applyFont="1">
      <alignment vertical="bottom"/>
    </xf>
    <xf borderId="0" fillId="25" fontId="26" numFmtId="0" xfId="0" applyAlignment="1" applyFill="1" applyFont="1">
      <alignment horizontal="center" shrinkToFit="0" vertical="center" wrapText="1"/>
    </xf>
    <xf borderId="0" fillId="25" fontId="27" numFmtId="0" xfId="0" applyAlignment="1" applyFont="1">
      <alignment horizontal="center" shrinkToFit="0" vertical="bottom" wrapText="1"/>
    </xf>
    <xf borderId="0" fillId="25" fontId="28" numFmtId="0" xfId="0" applyAlignment="1" applyFont="1">
      <alignment shrinkToFit="0" vertical="bottom" wrapText="1"/>
    </xf>
    <xf borderId="0" fillId="25" fontId="28" numFmtId="0" xfId="0" applyAlignment="1" applyFont="1">
      <alignment horizontal="center" shrinkToFit="0" vertical="bottom" wrapText="1"/>
    </xf>
    <xf borderId="0" fillId="0" fontId="28" numFmtId="0" xfId="0" applyAlignment="1" applyFont="1">
      <alignment horizontal="center" shrinkToFit="0" vertical="bottom" wrapText="0"/>
    </xf>
    <xf borderId="0" fillId="22" fontId="29" numFmtId="0" xfId="0" applyAlignment="1" applyFont="1">
      <alignment horizontal="center" vertical="center"/>
    </xf>
    <xf borderId="0" fillId="22" fontId="30" numFmtId="0" xfId="0" applyAlignment="1" applyFont="1">
      <alignment horizontal="center" vertical="center"/>
    </xf>
    <xf borderId="0" fillId="22" fontId="29" numFmtId="0" xfId="0" applyAlignment="1" applyFont="1">
      <alignment horizontal="center" vertical="bottom"/>
    </xf>
    <xf borderId="0" fillId="6" fontId="29" numFmtId="0" xfId="0" applyAlignment="1" applyFont="1">
      <alignment horizontal="center" vertical="center"/>
    </xf>
    <xf borderId="0" fillId="10" fontId="29" numFmtId="0" xfId="0" applyAlignment="1" applyFont="1">
      <alignment horizontal="center" vertical="center"/>
    </xf>
    <xf borderId="0" fillId="16" fontId="17" numFmtId="0" xfId="0" applyAlignment="1" applyFont="1">
      <alignment horizontal="center" textRotation="90" vertical="center"/>
    </xf>
    <xf borderId="0" fillId="5" fontId="31" numFmtId="0" xfId="0" applyAlignment="1" applyFont="1">
      <alignment horizontal="center" shrinkToFit="0" vertical="center" wrapText="1"/>
    </xf>
    <xf borderId="0" fillId="5" fontId="32" numFmtId="4" xfId="0" applyAlignment="1" applyFont="1" applyNumberFormat="1">
      <alignment horizontal="center" shrinkToFit="0" vertical="center" wrapText="0"/>
    </xf>
    <xf borderId="0" fillId="5" fontId="32" numFmtId="0" xfId="0" applyAlignment="1" applyFont="1">
      <alignment horizontal="center" shrinkToFit="0" vertical="center" wrapText="0"/>
    </xf>
    <xf borderId="17" fillId="5" fontId="33" numFmtId="2" xfId="0" applyAlignment="1" applyBorder="1" applyFont="1" applyNumberFormat="1">
      <alignment horizontal="center"/>
    </xf>
    <xf borderId="0" fillId="8" fontId="34" numFmtId="0" xfId="0" applyFont="1"/>
    <xf borderId="0" fillId="8" fontId="34" numFmtId="164" xfId="0" applyAlignment="1" applyFont="1" applyNumberFormat="1">
      <alignment horizontal="center"/>
    </xf>
    <xf borderId="0" fillId="8" fontId="24" numFmtId="0" xfId="0" applyAlignment="1" applyFont="1">
      <alignment horizontal="center"/>
    </xf>
    <xf borderId="0" fillId="7" fontId="34" numFmtId="0" xfId="0" applyFont="1"/>
    <xf borderId="0" fillId="7" fontId="34" numFmtId="164" xfId="0" applyAlignment="1" applyFont="1" applyNumberFormat="1">
      <alignment horizontal="right"/>
    </xf>
    <xf borderId="0" fillId="7" fontId="24" numFmtId="0" xfId="0" applyAlignment="1" applyFont="1">
      <alignment horizontal="center"/>
    </xf>
    <xf borderId="0" fillId="11" fontId="34" numFmtId="0" xfId="0" applyFont="1"/>
    <xf borderId="0" fillId="11" fontId="34" numFmtId="164" xfId="0" applyAlignment="1" applyFont="1" applyNumberFormat="1">
      <alignment horizontal="right"/>
    </xf>
    <xf borderId="0" fillId="11" fontId="24" numFmtId="0" xfId="0" applyAlignment="1" applyFont="1">
      <alignment horizontal="center"/>
    </xf>
    <xf borderId="0" fillId="4" fontId="31" numFmtId="0" xfId="0" applyAlignment="1" applyFont="1">
      <alignment horizontal="center" shrinkToFit="0" vertical="center" wrapText="0"/>
    </xf>
    <xf borderId="0" fillId="4" fontId="32" numFmtId="4" xfId="0" applyAlignment="1" applyFont="1" applyNumberFormat="1">
      <alignment horizontal="center" shrinkToFit="0" vertical="center" wrapText="0"/>
    </xf>
    <xf borderId="0" fillId="4" fontId="32" numFmtId="0" xfId="0" applyAlignment="1" applyFont="1">
      <alignment horizontal="center" shrinkToFit="0" vertical="center" wrapText="0"/>
    </xf>
    <xf borderId="17" fillId="4" fontId="33" numFmtId="2" xfId="0" applyAlignment="1" applyBorder="1" applyFont="1" applyNumberFormat="1">
      <alignment horizontal="center"/>
    </xf>
    <xf borderId="0" fillId="8" fontId="34" numFmtId="0" xfId="0" applyAlignment="1" applyFont="1">
      <alignment horizontal="center"/>
    </xf>
    <xf borderId="0" fillId="5" fontId="31" numFmtId="0" xfId="0" applyAlignment="1" applyFont="1">
      <alignment horizontal="center" shrinkToFit="0" vertical="center" wrapText="0"/>
    </xf>
    <xf borderId="0" fillId="26" fontId="35" numFmtId="0" xfId="0" applyAlignment="1" applyFill="1" applyFont="1">
      <alignment horizontal="center" textRotation="90" vertical="center"/>
    </xf>
    <xf borderId="0" fillId="7" fontId="31" numFmtId="0" xfId="0" applyAlignment="1" applyFont="1">
      <alignment horizontal="center" shrinkToFit="0" vertical="center" wrapText="0"/>
    </xf>
    <xf borderId="0" fillId="7" fontId="32" numFmtId="4" xfId="0" applyAlignment="1" applyFont="1" applyNumberFormat="1">
      <alignment horizontal="center" shrinkToFit="0" vertical="center" wrapText="0"/>
    </xf>
    <xf borderId="0" fillId="7" fontId="32" numFmtId="0" xfId="0" applyAlignment="1" applyFont="1">
      <alignment horizontal="center" shrinkToFit="0" vertical="center" wrapText="0"/>
    </xf>
    <xf borderId="17" fillId="7" fontId="33" numFmtId="2" xfId="0" applyAlignment="1" applyBorder="1" applyFont="1" applyNumberFormat="1">
      <alignment horizontal="center"/>
    </xf>
    <xf borderId="0" fillId="6" fontId="31" numFmtId="0" xfId="0" applyAlignment="1" applyFont="1">
      <alignment horizontal="center" shrinkToFit="0" vertical="center" wrapText="0"/>
    </xf>
    <xf borderId="0" fillId="6" fontId="32" numFmtId="4" xfId="0" applyAlignment="1" applyFont="1" applyNumberFormat="1">
      <alignment horizontal="center" shrinkToFit="0" vertical="center" wrapText="0"/>
    </xf>
    <xf borderId="0" fillId="6" fontId="32" numFmtId="0" xfId="0" applyAlignment="1" applyFont="1">
      <alignment horizontal="center" shrinkToFit="0" vertical="center" wrapText="0"/>
    </xf>
    <xf borderId="17" fillId="6" fontId="33" numFmtId="2" xfId="0" applyAlignment="1" applyBorder="1" applyFont="1" applyNumberFormat="1">
      <alignment horizontal="center"/>
    </xf>
    <xf borderId="0" fillId="18" fontId="17" numFmtId="0" xfId="0" applyAlignment="1" applyFont="1">
      <alignment horizontal="center" textRotation="90" vertical="center"/>
    </xf>
    <xf borderId="0" fillId="20" fontId="31" numFmtId="0" xfId="0" applyAlignment="1" applyFont="1">
      <alignment horizontal="center" shrinkToFit="0" vertical="center" wrapText="0"/>
    </xf>
    <xf borderId="0" fillId="20" fontId="32" numFmtId="4" xfId="0" applyAlignment="1" applyFont="1" applyNumberFormat="1">
      <alignment horizontal="center" shrinkToFit="0" vertical="center" wrapText="0"/>
    </xf>
    <xf borderId="0" fillId="20" fontId="32" numFmtId="0" xfId="0" applyAlignment="1" applyFont="1">
      <alignment horizontal="center" shrinkToFit="0" vertical="center" wrapText="0"/>
    </xf>
    <xf borderId="17" fillId="20" fontId="33" numFmtId="2" xfId="0" applyAlignment="1" applyBorder="1" applyFont="1" applyNumberFormat="1">
      <alignment horizontal="center"/>
    </xf>
    <xf borderId="0" fillId="19" fontId="31" numFmtId="0" xfId="0" applyAlignment="1" applyFont="1">
      <alignment horizontal="center" shrinkToFit="0" vertical="center" wrapText="0"/>
    </xf>
    <xf borderId="0" fillId="19" fontId="32" numFmtId="4" xfId="0" applyAlignment="1" applyFont="1" applyNumberFormat="1">
      <alignment horizontal="center" shrinkToFit="0" vertical="center" wrapText="0"/>
    </xf>
    <xf borderId="0" fillId="19" fontId="32" numFmtId="0" xfId="0" applyAlignment="1" applyFont="1">
      <alignment horizontal="center" shrinkToFit="0" vertical="center" wrapText="0"/>
    </xf>
    <xf borderId="17" fillId="19" fontId="33" numFmtId="2" xfId="0" applyAlignment="1" applyBorder="1" applyFont="1" applyNumberFormat="1">
      <alignment horizontal="center"/>
    </xf>
    <xf borderId="0" fillId="7" fontId="34" numFmtId="0" xfId="0" applyAlignment="1" applyFont="1">
      <alignment horizontal="right"/>
    </xf>
    <xf borderId="0" fillId="11" fontId="34" numFmtId="0" xfId="0" applyAlignment="1" applyFont="1">
      <alignment horizontal="right"/>
    </xf>
    <xf borderId="0" fillId="0" fontId="8" numFmtId="0" xfId="0" applyAlignment="1" applyFont="1">
      <alignment horizontal="right" vertical="bottom"/>
    </xf>
    <xf borderId="18" fillId="0" fontId="36" numFmtId="4" xfId="0" applyAlignment="1" applyBorder="1" applyFont="1" applyNumberFormat="1">
      <alignment horizontal="center" vertical="bottom"/>
    </xf>
    <xf borderId="0" fillId="2" fontId="8" numFmtId="2" xfId="0" applyAlignment="1" applyFont="1" applyNumberFormat="1">
      <alignment shrinkToFit="0" vertical="bottom" wrapText="0"/>
    </xf>
    <xf borderId="0" fillId="2" fontId="11" numFmtId="2" xfId="0" applyAlignment="1" applyFont="1" applyNumberFormat="1">
      <alignment shrinkToFit="0" vertical="bottom" wrapText="0"/>
    </xf>
    <xf borderId="0" fillId="27" fontId="37" numFmtId="164" xfId="0" applyAlignment="1" applyFill="1" applyFont="1" applyNumberFormat="1">
      <alignment horizontal="right"/>
    </xf>
    <xf borderId="0" fillId="0" fontId="8" numFmtId="0" xfId="0" applyAlignment="1" applyFont="1">
      <alignment horizontal="center" vertical="bottom"/>
    </xf>
    <xf borderId="0" fillId="0" fontId="36" numFmtId="0" xfId="0" applyAlignment="1" applyFont="1">
      <alignment horizontal="center" vertical="bottom"/>
    </xf>
    <xf borderId="0" fillId="0" fontId="8" numFmtId="0" xfId="0" applyFont="1"/>
    <xf borderId="0" fillId="2" fontId="8" numFmtId="0" xfId="0" applyAlignment="1" applyFont="1">
      <alignment vertical="center"/>
    </xf>
    <xf borderId="19" fillId="0" fontId="38" numFmtId="2" xfId="0" applyAlignment="1" applyBorder="1" applyFont="1" applyNumberFormat="1">
      <alignment horizontal="center" vertical="center"/>
    </xf>
    <xf borderId="0" fillId="3" fontId="39" numFmtId="0" xfId="0" applyAlignment="1" applyFont="1">
      <alignment horizontal="center" shrinkToFit="0" vertical="center" wrapText="1"/>
    </xf>
    <xf borderId="0" fillId="28" fontId="40" numFmtId="0" xfId="0" applyAlignment="1" applyFill="1" applyFont="1">
      <alignment horizontal="center" vertical="center"/>
    </xf>
    <xf borderId="0" fillId="0" fontId="41" numFmtId="0" xfId="0" applyAlignment="1" applyFont="1">
      <alignment vertical="bottom"/>
    </xf>
    <xf borderId="0" fillId="0" fontId="42" numFmtId="0" xfId="0" applyAlignment="1" applyFont="1">
      <alignment vertical="bottom"/>
    </xf>
    <xf borderId="0" fillId="25" fontId="41" numFmtId="0" xfId="0" applyAlignment="1" applyFont="1">
      <alignment horizontal="right" vertical="bottom"/>
    </xf>
    <xf borderId="0" fillId="25" fontId="42" numFmtId="0" xfId="0" applyAlignment="1" applyFont="1">
      <alignment vertical="bottom"/>
    </xf>
    <xf borderId="0" fillId="27" fontId="41" numFmtId="0" xfId="0" applyAlignment="1" applyFont="1">
      <alignment horizontal="right" vertical="bottom"/>
    </xf>
    <xf borderId="0" fillId="27" fontId="42" numFmtId="0" xfId="0" applyAlignment="1" applyFont="1">
      <alignment vertical="bottom"/>
    </xf>
  </cellXfs>
  <cellStyles count="1">
    <cellStyle xfId="0" name="Normal" builtinId="0"/>
  </cellStyles>
  <dxfs count="12">
    <dxf>
      <font>
        <b/>
        <color rgb="FF38761D"/>
      </font>
      <fill>
        <patternFill patternType="none"/>
      </fill>
      <border/>
    </dxf>
    <dxf>
      <font>
        <b/>
        <color rgb="FFE77F29"/>
      </font>
      <fill>
        <patternFill patternType="none"/>
      </fill>
      <border/>
    </dxf>
    <dxf>
      <font>
        <b/>
        <color rgb="FFFF0000"/>
      </font>
      <fill>
        <patternFill patternType="none"/>
      </fill>
      <border/>
    </dxf>
    <dxf>
      <font>
        <color rgb="FFE69138"/>
      </font>
      <fill>
        <patternFill patternType="none"/>
      </fill>
      <border/>
    </dxf>
    <dxf>
      <font>
        <color theme="1"/>
      </font>
      <fill>
        <patternFill patternType="solid">
          <fgColor rgb="FFB6D7A8"/>
          <bgColor rgb="FFB6D7A8"/>
        </patternFill>
      </fill>
      <border/>
    </dxf>
    <dxf>
      <font/>
      <fill>
        <patternFill patternType="solid">
          <fgColor rgb="FFF9CB9C"/>
          <bgColor rgb="FFF9CB9C"/>
        </patternFill>
      </fill>
      <border/>
    </dxf>
    <dxf>
      <font/>
      <fill>
        <patternFill patternType="solid">
          <fgColor rgb="FFEA9999"/>
          <bgColor rgb="FFEA9999"/>
        </patternFill>
      </fill>
      <border/>
    </dxf>
    <dxf>
      <font/>
      <fill>
        <patternFill patternType="none"/>
      </fill>
      <border/>
    </dxf>
    <dxf>
      <font/>
      <fill>
        <patternFill patternType="solid">
          <fgColor rgb="FFFFFFFF"/>
          <bgColor rgb="FFFFFFFF"/>
        </patternFill>
      </fill>
      <border/>
    </dxf>
    <dxf>
      <font/>
      <fill>
        <patternFill patternType="solid">
          <fgColor rgb="FFEAD1DC"/>
          <bgColor rgb="FFEAD1DC"/>
        </patternFill>
      </fill>
      <border/>
    </dxf>
    <dxf>
      <font/>
      <fill>
        <patternFill patternType="solid">
          <fgColor rgb="FFFFF2CC"/>
          <bgColor rgb="FFFFF2CC"/>
        </patternFill>
      </fill>
      <border/>
    </dxf>
    <dxf>
      <font/>
      <fill>
        <patternFill patternType="solid">
          <fgColor rgb="FFEA9999"/>
          <bgColor rgb="FFEA9999"/>
        </patternFill>
      </fill>
      <border/>
    </dxf>
  </dxfs>
  <tableStyles count="3">
    <tableStyle count="2" pivot="0" name="Nota de saberes básicos mínimos-style">
      <tableStyleElement dxfId="8" type="firstRowStripe"/>
      <tableStyleElement dxfId="9" type="secondRowStripe"/>
    </tableStyle>
    <tableStyle count="2" pivot="0" name="Nota de saberes básicos mínimos-style 2">
      <tableStyleElement dxfId="8" type="firstRowStripe"/>
      <tableStyleElement dxfId="10" type="secondRowStripe"/>
    </tableStyle>
    <tableStyle count="2" pivot="0" name="Nota de saberes básicos mínimos-style 3">
      <tableStyleElement dxfId="8" type="firstRowStripe"/>
      <tableStyleElement dxfId="11"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5.png"/><Relationship Id="rId4" Type="http://schemas.openxmlformats.org/officeDocument/2006/relationships/image" Target="../media/image6.png"/><Relationship Id="rId5" Type="http://schemas.openxmlformats.org/officeDocument/2006/relationships/image" Target="../media/image7.png"/><Relationship Id="rId6" Type="http://schemas.openxmlformats.org/officeDocument/2006/relationships/image" Target="../media/image8.png"/><Relationship Id="rId7"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2076450" cy="4953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0</xdr:colOff>
      <xdr:row>1</xdr:row>
      <xdr:rowOff>0</xdr:rowOff>
    </xdr:from>
    <xdr:ext cx="2457450" cy="8191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371475" cy="857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6</xdr:col>
      <xdr:colOff>0</xdr:colOff>
      <xdr:row>1</xdr:row>
      <xdr:rowOff>0</xdr:rowOff>
    </xdr:from>
    <xdr:ext cx="2457450" cy="8191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457200" cy="1047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5</xdr:col>
      <xdr:colOff>0</xdr:colOff>
      <xdr:row>2</xdr:row>
      <xdr:rowOff>0</xdr:rowOff>
    </xdr:from>
    <xdr:ext cx="323850" cy="161925"/>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2</xdr:row>
      <xdr:rowOff>0</xdr:rowOff>
    </xdr:from>
    <xdr:ext cx="114300" cy="161925"/>
    <xdr:pic>
      <xdr:nvPicPr>
        <xdr:cNvPr id="0" name="image5.png"/>
        <xdr:cNvPicPr preferRelativeResize="0"/>
      </xdr:nvPicPr>
      <xdr:blipFill>
        <a:blip cstate="print" r:embed="rId3"/>
        <a:stretch>
          <a:fillRect/>
        </a:stretch>
      </xdr:blipFill>
      <xdr:spPr>
        <a:prstGeom prst="rect">
          <a:avLst/>
        </a:prstGeom>
        <a:noFill/>
      </xdr:spPr>
    </xdr:pic>
    <xdr:clientData fLocksWithSheet="0"/>
  </xdr:oneCellAnchor>
  <xdr:oneCellAnchor>
    <xdr:from>
      <xdr:col>9</xdr:col>
      <xdr:colOff>0</xdr:colOff>
      <xdr:row>2</xdr:row>
      <xdr:rowOff>0</xdr:rowOff>
    </xdr:from>
    <xdr:ext cx="333375" cy="161925"/>
    <xdr:pic>
      <xdr:nvPicPr>
        <xdr:cNvPr id="0" name="image6.png"/>
        <xdr:cNvPicPr preferRelativeResize="0"/>
      </xdr:nvPicPr>
      <xdr:blipFill>
        <a:blip cstate="print" r:embed="rId4"/>
        <a:stretch>
          <a:fillRect/>
        </a:stretch>
      </xdr:blipFill>
      <xdr:spPr>
        <a:prstGeom prst="rect">
          <a:avLst/>
        </a:prstGeom>
        <a:noFill/>
      </xdr:spPr>
    </xdr:pic>
    <xdr:clientData fLocksWithSheet="0"/>
  </xdr:oneCellAnchor>
  <xdr:oneCellAnchor>
    <xdr:from>
      <xdr:col>12</xdr:col>
      <xdr:colOff>0</xdr:colOff>
      <xdr:row>2</xdr:row>
      <xdr:rowOff>0</xdr:rowOff>
    </xdr:from>
    <xdr:ext cx="123825" cy="161925"/>
    <xdr:pic>
      <xdr:nvPicPr>
        <xdr:cNvPr id="0" name="image7.png"/>
        <xdr:cNvPicPr preferRelativeResize="0"/>
      </xdr:nvPicPr>
      <xdr:blipFill>
        <a:blip cstate="print" r:embed="rId5"/>
        <a:stretch>
          <a:fillRect/>
        </a:stretch>
      </xdr:blipFill>
      <xdr:spPr>
        <a:prstGeom prst="rect">
          <a:avLst/>
        </a:prstGeom>
        <a:noFill/>
      </xdr:spPr>
    </xdr:pic>
    <xdr:clientData fLocksWithSheet="0"/>
  </xdr:oneCellAnchor>
  <xdr:oneCellAnchor>
    <xdr:from>
      <xdr:col>13</xdr:col>
      <xdr:colOff>0</xdr:colOff>
      <xdr:row>2</xdr:row>
      <xdr:rowOff>0</xdr:rowOff>
    </xdr:from>
    <xdr:ext cx="333375" cy="161925"/>
    <xdr:pic>
      <xdr:nvPicPr>
        <xdr:cNvPr id="0" name="image8.png"/>
        <xdr:cNvPicPr preferRelativeResize="0"/>
      </xdr:nvPicPr>
      <xdr:blipFill>
        <a:blip cstate="print" r:embed="rId6"/>
        <a:stretch>
          <a:fillRect/>
        </a:stretch>
      </xdr:blipFill>
      <xdr:spPr>
        <a:prstGeom prst="rect">
          <a:avLst/>
        </a:prstGeom>
        <a:noFill/>
      </xdr:spPr>
    </xdr:pic>
    <xdr:clientData fLocksWithSheet="0"/>
  </xdr:oneCellAnchor>
  <xdr:oneCellAnchor>
    <xdr:from>
      <xdr:col>16</xdr:col>
      <xdr:colOff>0</xdr:colOff>
      <xdr:row>2</xdr:row>
      <xdr:rowOff>0</xdr:rowOff>
    </xdr:from>
    <xdr:ext cx="123825" cy="161925"/>
    <xdr:pic>
      <xdr:nvPicPr>
        <xdr:cNvPr id="0" name="image4.png"/>
        <xdr:cNvPicPr preferRelativeResize="0"/>
      </xdr:nvPicPr>
      <xdr:blipFill>
        <a:blip cstate="print" r:embed="rId7"/>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headerRowCount="0" ref="F9:I50" displayName="Table_1" id="1">
  <tableColumns count="4">
    <tableColumn name="Column1" id="1"/>
    <tableColumn name="Column2" id="2"/>
    <tableColumn name="Column3" id="3"/>
    <tableColumn name="Column4" id="4"/>
  </tableColumns>
  <tableStyleInfo name="Nota de saberes básicos mínimos-style" showColumnStripes="0" showFirstColumn="1" showLastColumn="1" showRowStripes="1"/>
</table>
</file>

<file path=xl/tables/table2.xml><?xml version="1.0" encoding="utf-8"?>
<table xmlns="http://schemas.openxmlformats.org/spreadsheetml/2006/main" headerRowCount="0" ref="J9:M50" displayName="Table_2" id="2">
  <tableColumns count="4">
    <tableColumn name="Column1" id="1"/>
    <tableColumn name="Column2" id="2"/>
    <tableColumn name="Column3" id="3"/>
    <tableColumn name="Column4" id="4"/>
  </tableColumns>
  <tableStyleInfo name="Nota de saberes básicos mínimos-style 2" showColumnStripes="0" showFirstColumn="1" showLastColumn="1" showRowStripes="1"/>
</table>
</file>

<file path=xl/tables/table3.xml><?xml version="1.0" encoding="utf-8"?>
<table xmlns="http://schemas.openxmlformats.org/spreadsheetml/2006/main" headerRowCount="0" ref="N9:Q50" displayName="Table_3" id="3">
  <tableColumns count="4">
    <tableColumn name="Column1" id="1"/>
    <tableColumn name="Column2" id="2"/>
    <tableColumn name="Column3" id="3"/>
    <tableColumn name="Column4" id="4"/>
  </tableColumns>
  <tableStyleInfo name="Nota de saberes básicos mínimos-style 3"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juntadeandalucia.es/boja/2021/507/1"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juntadeandalucia.es/boja/2021/507/1" TargetMode="External"/><Relationship Id="rId3" Type="http://schemas.openxmlformats.org/officeDocument/2006/relationships/drawing" Target="../drawings/drawing2.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5" Type="http://schemas.openxmlformats.org/officeDocument/2006/relationships/table" Target="../tables/table1.xml"/><Relationship Id="rId6" Type="http://schemas.openxmlformats.org/officeDocument/2006/relationships/table" Target="../tables/table2.xml"/><Relationship Id="rId7"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1.14"/>
    <col customWidth="1" min="2" max="2" width="24.29"/>
    <col customWidth="1" min="3" max="3" width="76.29"/>
    <col customWidth="1" min="4" max="4" width="64.14"/>
    <col customWidth="1" min="5" max="6" width="14.43"/>
  </cols>
  <sheetData>
    <row r="1" ht="24.0" customHeight="1">
      <c r="A1" s="1" t="s">
        <v>0</v>
      </c>
      <c r="C1" s="2" t="s">
        <v>1</v>
      </c>
      <c r="D1" s="3" t="s">
        <v>2</v>
      </c>
    </row>
    <row r="2" ht="64.5" customHeight="1">
      <c r="A2" s="4"/>
      <c r="C2" s="5" t="s">
        <v>3</v>
      </c>
      <c r="D2" s="4"/>
    </row>
    <row r="3" ht="12.75" customHeight="1">
      <c r="A3" s="6" t="s">
        <v>4</v>
      </c>
      <c r="B3" s="7" t="s">
        <v>5</v>
      </c>
      <c r="E3" s="8"/>
      <c r="F3" s="8"/>
    </row>
    <row r="4" ht="12.75" customHeight="1">
      <c r="E4" s="8"/>
      <c r="F4" s="8"/>
    </row>
    <row r="5" ht="12.75" customHeight="1">
      <c r="E5" s="8"/>
      <c r="F5" s="8"/>
    </row>
    <row r="6" ht="8.25" customHeight="1">
      <c r="E6" s="8"/>
      <c r="F6" s="8"/>
    </row>
    <row r="7" ht="12.75" customHeight="1">
      <c r="A7" s="9" t="s">
        <v>6</v>
      </c>
      <c r="B7" s="10" t="s">
        <v>7</v>
      </c>
      <c r="C7" s="11"/>
      <c r="D7" s="12"/>
      <c r="E7" s="8"/>
      <c r="F7" s="8"/>
    </row>
    <row r="8" ht="12.75" customHeight="1">
      <c r="A8" s="13"/>
      <c r="B8" s="14" t="s">
        <v>8</v>
      </c>
      <c r="C8" s="15"/>
      <c r="D8" s="16"/>
      <c r="E8" s="8"/>
      <c r="F8" s="8"/>
    </row>
    <row r="9" ht="12.75" customHeight="1">
      <c r="A9" s="13"/>
      <c r="B9" s="10" t="s">
        <v>9</v>
      </c>
      <c r="C9" s="11"/>
      <c r="D9" s="12"/>
      <c r="E9" s="8"/>
      <c r="F9" s="8"/>
    </row>
    <row r="10" ht="12.75" customHeight="1">
      <c r="A10" s="17" t="s">
        <v>10</v>
      </c>
      <c r="B10" s="18" t="s">
        <v>11</v>
      </c>
      <c r="C10" s="11"/>
      <c r="D10" s="12"/>
      <c r="E10" s="8"/>
      <c r="F10" s="8"/>
    </row>
    <row r="11" ht="12.75" customHeight="1">
      <c r="B11" s="18" t="s">
        <v>12</v>
      </c>
      <c r="C11" s="11"/>
      <c r="D11" s="12"/>
      <c r="E11" s="8"/>
      <c r="F11" s="8"/>
    </row>
    <row r="12" ht="12.75" customHeight="1">
      <c r="B12" s="18" t="s">
        <v>13</v>
      </c>
      <c r="C12" s="11"/>
      <c r="D12" s="12"/>
      <c r="E12" s="8"/>
      <c r="F12" s="8"/>
    </row>
    <row r="13" ht="12.75" customHeight="1">
      <c r="A13" s="19" t="s">
        <v>14</v>
      </c>
      <c r="B13" s="20" t="s">
        <v>15</v>
      </c>
      <c r="C13" s="11"/>
      <c r="D13" s="12"/>
      <c r="E13" s="8"/>
      <c r="F13" s="8"/>
    </row>
    <row r="14" ht="12.75" customHeight="1">
      <c r="A14" s="13"/>
      <c r="B14" s="20" t="s">
        <v>16</v>
      </c>
      <c r="C14" s="11"/>
      <c r="D14" s="12"/>
      <c r="E14" s="8"/>
      <c r="F14" s="8"/>
    </row>
    <row r="15" ht="12.75" customHeight="1">
      <c r="A15" s="13"/>
      <c r="B15" s="20" t="s">
        <v>17</v>
      </c>
      <c r="C15" s="11"/>
      <c r="D15" s="12"/>
      <c r="E15" s="8"/>
      <c r="F15" s="8"/>
    </row>
    <row r="16" ht="12.75" customHeight="1">
      <c r="A16" s="13"/>
      <c r="B16" s="21" t="s">
        <v>18</v>
      </c>
      <c r="C16" s="15"/>
      <c r="D16" s="22"/>
      <c r="E16" s="8"/>
      <c r="F16" s="8"/>
    </row>
    <row r="17" ht="12.75" customHeight="1">
      <c r="A17" s="23"/>
      <c r="B17" s="20" t="s">
        <v>19</v>
      </c>
      <c r="C17" s="11"/>
      <c r="D17" s="12"/>
      <c r="E17" s="8"/>
      <c r="F17" s="8"/>
    </row>
    <row r="18" ht="12.75" customHeight="1">
      <c r="A18" s="24" t="s">
        <v>20</v>
      </c>
      <c r="B18" s="25" t="s">
        <v>21</v>
      </c>
      <c r="C18" s="11"/>
      <c r="D18" s="12"/>
      <c r="E18" s="8"/>
      <c r="F18" s="8"/>
    </row>
    <row r="19" ht="12.75" customHeight="1">
      <c r="A19" s="13"/>
      <c r="B19" s="25" t="s">
        <v>22</v>
      </c>
      <c r="C19" s="11"/>
      <c r="D19" s="12"/>
      <c r="E19" s="8"/>
      <c r="F19" s="8"/>
    </row>
    <row r="20" ht="12.75" customHeight="1">
      <c r="A20" s="26" t="s">
        <v>23</v>
      </c>
      <c r="B20" s="27" t="s">
        <v>24</v>
      </c>
      <c r="C20" s="11"/>
      <c r="D20" s="12"/>
      <c r="E20" s="8"/>
      <c r="F20" s="8"/>
    </row>
    <row r="21" ht="12.75" customHeight="1">
      <c r="A21" s="13"/>
      <c r="B21" s="27" t="s">
        <v>25</v>
      </c>
      <c r="C21" s="11"/>
      <c r="D21" s="12"/>
      <c r="E21" s="8"/>
      <c r="F21" s="8"/>
    </row>
    <row r="22" ht="12.75" customHeight="1">
      <c r="A22" s="13"/>
      <c r="B22" s="27" t="s">
        <v>26</v>
      </c>
      <c r="C22" s="11"/>
      <c r="D22" s="12"/>
      <c r="E22" s="8"/>
      <c r="F22" s="8"/>
    </row>
    <row r="23" ht="12.75" customHeight="1">
      <c r="A23" s="28" t="s">
        <v>27</v>
      </c>
      <c r="B23" s="29" t="s">
        <v>28</v>
      </c>
      <c r="C23" s="11"/>
      <c r="D23" s="12"/>
      <c r="E23" s="8"/>
      <c r="F23" s="8"/>
    </row>
    <row r="24" ht="12.75" customHeight="1">
      <c r="A24" s="13"/>
      <c r="B24" s="29" t="s">
        <v>29</v>
      </c>
      <c r="C24" s="11"/>
      <c r="D24" s="12"/>
      <c r="E24" s="8"/>
      <c r="F24" s="8"/>
    </row>
    <row r="25" ht="12.75" customHeight="1">
      <c r="A25" s="13"/>
      <c r="B25" s="29" t="s">
        <v>30</v>
      </c>
      <c r="C25" s="11"/>
      <c r="D25" s="12"/>
      <c r="E25" s="8"/>
      <c r="F25" s="8"/>
    </row>
    <row r="26" ht="12.75" customHeight="1">
      <c r="D26" s="30"/>
    </row>
    <row r="27" ht="23.25" customHeight="1">
      <c r="A27" s="31" t="s">
        <v>31</v>
      </c>
      <c r="B27" s="32">
        <f>COUNTA(B7:D25)</f>
        <v>19</v>
      </c>
      <c r="C27" s="33"/>
      <c r="D27" s="30"/>
    </row>
    <row r="28" ht="12.75" customHeight="1">
      <c r="D28" s="30"/>
    </row>
    <row r="29" ht="12.75" customHeight="1">
      <c r="D29" s="30"/>
    </row>
    <row r="30" ht="12.75" customHeight="1">
      <c r="D30" s="30"/>
    </row>
    <row r="31" ht="12.75" customHeight="1">
      <c r="D31" s="30"/>
    </row>
    <row r="32" ht="12.75" customHeight="1">
      <c r="D32" s="30"/>
    </row>
    <row r="33" ht="12.75" customHeight="1">
      <c r="D33" s="30"/>
    </row>
    <row r="34" ht="12.75" customHeight="1">
      <c r="D34" s="30"/>
    </row>
    <row r="35" ht="12.75" customHeight="1">
      <c r="D35" s="30"/>
    </row>
    <row r="36" ht="12.75" customHeight="1">
      <c r="D36" s="30"/>
    </row>
    <row r="37" ht="12.75" customHeight="1">
      <c r="D37" s="30"/>
    </row>
    <row r="38" ht="12.75" customHeight="1">
      <c r="D38" s="30"/>
    </row>
    <row r="39" ht="12.75" customHeight="1">
      <c r="D39" s="30"/>
    </row>
    <row r="40" ht="12.75" customHeight="1">
      <c r="D40" s="30"/>
    </row>
    <row r="41" ht="12.75" customHeight="1">
      <c r="D41" s="30"/>
    </row>
    <row r="42" ht="12.75" customHeight="1">
      <c r="D42" s="30"/>
    </row>
    <row r="43" ht="12.75" customHeight="1">
      <c r="D43" s="30"/>
    </row>
    <row r="44" ht="12.75" customHeight="1">
      <c r="D44" s="30"/>
    </row>
    <row r="45" ht="12.75" customHeight="1">
      <c r="D45" s="30"/>
    </row>
    <row r="46" ht="12.75" customHeight="1">
      <c r="D46" s="30"/>
    </row>
    <row r="47" ht="12.75" customHeight="1">
      <c r="D47" s="30"/>
    </row>
    <row r="48" ht="12.75" customHeight="1">
      <c r="D48" s="30"/>
    </row>
    <row r="49" ht="12.75" customHeight="1">
      <c r="D49" s="30"/>
    </row>
    <row r="50" ht="12.75" customHeight="1">
      <c r="D50" s="30"/>
    </row>
    <row r="51" ht="12.75" customHeight="1">
      <c r="D51" s="30"/>
    </row>
    <row r="52" ht="12.75" customHeight="1">
      <c r="D52" s="30"/>
    </row>
    <row r="53" ht="12.75" customHeight="1">
      <c r="D53" s="30"/>
    </row>
    <row r="54" ht="12.75" customHeight="1">
      <c r="D54" s="30"/>
    </row>
    <row r="55" ht="12.75" customHeight="1">
      <c r="D55" s="30"/>
    </row>
    <row r="56" ht="12.75" customHeight="1">
      <c r="D56" s="30"/>
    </row>
    <row r="57" ht="12.75" customHeight="1">
      <c r="D57" s="30"/>
    </row>
    <row r="58" ht="12.75" customHeight="1">
      <c r="D58" s="30"/>
    </row>
    <row r="59" ht="12.75" customHeight="1">
      <c r="D59" s="30"/>
    </row>
    <row r="60" ht="12.75" customHeight="1">
      <c r="D60" s="30"/>
    </row>
    <row r="61" ht="12.75" customHeight="1">
      <c r="D61" s="30"/>
    </row>
    <row r="62" ht="12.75" customHeight="1">
      <c r="D62" s="30"/>
    </row>
    <row r="63" ht="12.75" customHeight="1">
      <c r="D63" s="30"/>
    </row>
    <row r="64" ht="12.75" customHeight="1">
      <c r="D64" s="30"/>
    </row>
    <row r="65" ht="12.75" customHeight="1">
      <c r="D65" s="30"/>
    </row>
    <row r="66" ht="12.75" customHeight="1">
      <c r="D66" s="30"/>
    </row>
    <row r="67" ht="12.75" customHeight="1">
      <c r="D67" s="30"/>
    </row>
    <row r="68" ht="12.75" customHeight="1">
      <c r="D68" s="30"/>
    </row>
    <row r="69" ht="12.75" customHeight="1">
      <c r="D69" s="30"/>
    </row>
    <row r="70" ht="12.75" customHeight="1">
      <c r="D70" s="30"/>
    </row>
    <row r="71" ht="12.75" customHeight="1">
      <c r="D71" s="30"/>
    </row>
    <row r="72" ht="12.75" customHeight="1">
      <c r="D72" s="30"/>
    </row>
    <row r="73" ht="12.75" customHeight="1">
      <c r="D73" s="30"/>
    </row>
    <row r="74" ht="12.75" customHeight="1">
      <c r="D74" s="30"/>
    </row>
    <row r="75" ht="12.75" customHeight="1">
      <c r="D75" s="30"/>
    </row>
    <row r="76" ht="12.75" customHeight="1">
      <c r="D76" s="30"/>
    </row>
    <row r="77" ht="12.75" customHeight="1">
      <c r="D77" s="30"/>
    </row>
    <row r="78" ht="12.75" customHeight="1">
      <c r="D78" s="30"/>
    </row>
    <row r="79" ht="12.75" customHeight="1">
      <c r="D79" s="30"/>
    </row>
    <row r="80" ht="12.75" customHeight="1">
      <c r="D80" s="30"/>
    </row>
    <row r="81" ht="12.75" customHeight="1">
      <c r="D81" s="30"/>
    </row>
    <row r="82" ht="12.75" customHeight="1">
      <c r="D82" s="30"/>
    </row>
    <row r="83" ht="12.75" customHeight="1">
      <c r="D83" s="30"/>
    </row>
    <row r="84" ht="12.75" customHeight="1">
      <c r="D84" s="30"/>
    </row>
    <row r="85" ht="12.75" customHeight="1">
      <c r="D85" s="30"/>
    </row>
    <row r="86" ht="12.75" customHeight="1">
      <c r="D86" s="30"/>
    </row>
    <row r="87" ht="12.75" customHeight="1">
      <c r="D87" s="30"/>
    </row>
    <row r="88" ht="12.75" customHeight="1">
      <c r="D88" s="30"/>
    </row>
    <row r="89" ht="12.75" customHeight="1">
      <c r="D89" s="30"/>
    </row>
    <row r="90" ht="12.75" customHeight="1">
      <c r="D90" s="30"/>
    </row>
    <row r="91" ht="12.75" customHeight="1">
      <c r="D91" s="30"/>
    </row>
    <row r="92" ht="12.75" customHeight="1">
      <c r="D92" s="30"/>
    </row>
    <row r="93" ht="12.75" customHeight="1">
      <c r="D93" s="30"/>
    </row>
    <row r="94" ht="12.75" customHeight="1">
      <c r="D94" s="30"/>
    </row>
    <row r="95" ht="12.75" customHeight="1">
      <c r="D95" s="30"/>
    </row>
    <row r="96" ht="12.75" customHeight="1">
      <c r="D96" s="30"/>
    </row>
    <row r="97" ht="12.75" customHeight="1">
      <c r="D97" s="30"/>
    </row>
    <row r="98" ht="12.75" customHeight="1">
      <c r="D98" s="30"/>
    </row>
    <row r="99" ht="12.75" customHeight="1">
      <c r="D99" s="30"/>
    </row>
    <row r="100" ht="12.75" customHeight="1">
      <c r="D100" s="30"/>
    </row>
    <row r="101" ht="12.75" customHeight="1">
      <c r="D101" s="30"/>
    </row>
    <row r="102" ht="12.75" customHeight="1">
      <c r="D102" s="30"/>
    </row>
    <row r="103" ht="12.75" customHeight="1">
      <c r="D103" s="30"/>
    </row>
    <row r="104" ht="12.75" customHeight="1">
      <c r="D104" s="30"/>
    </row>
    <row r="105" ht="12.75" customHeight="1">
      <c r="D105" s="30"/>
    </row>
    <row r="106" ht="12.75" customHeight="1">
      <c r="D106" s="30"/>
    </row>
    <row r="107" ht="12.75" customHeight="1">
      <c r="D107" s="30"/>
    </row>
    <row r="108" ht="12.75" customHeight="1">
      <c r="D108" s="30"/>
    </row>
    <row r="109" ht="12.75" customHeight="1">
      <c r="D109" s="30"/>
    </row>
    <row r="110" ht="12.75" customHeight="1">
      <c r="D110" s="30"/>
    </row>
    <row r="111" ht="12.75" customHeight="1">
      <c r="D111" s="30"/>
    </row>
    <row r="112" ht="12.75" customHeight="1">
      <c r="D112" s="30"/>
    </row>
    <row r="113" ht="12.75" customHeight="1">
      <c r="D113" s="30"/>
    </row>
    <row r="114" ht="12.75" customHeight="1">
      <c r="D114" s="30"/>
    </row>
    <row r="115" ht="12.75" customHeight="1">
      <c r="D115" s="30"/>
    </row>
    <row r="116" ht="12.75" customHeight="1">
      <c r="D116" s="30"/>
    </row>
    <row r="117" ht="12.75" customHeight="1">
      <c r="D117" s="30"/>
    </row>
    <row r="118" ht="12.75" customHeight="1">
      <c r="D118" s="30"/>
    </row>
    <row r="119" ht="12.75" customHeight="1">
      <c r="D119" s="30"/>
    </row>
    <row r="120" ht="12.75" customHeight="1">
      <c r="D120" s="30"/>
    </row>
    <row r="121" ht="12.75" customHeight="1">
      <c r="D121" s="30"/>
    </row>
    <row r="122" ht="12.75" customHeight="1">
      <c r="D122" s="30"/>
    </row>
    <row r="123" ht="12.75" customHeight="1">
      <c r="D123" s="30"/>
    </row>
    <row r="124" ht="12.75" customHeight="1">
      <c r="D124" s="30"/>
    </row>
    <row r="125" ht="12.75" customHeight="1">
      <c r="D125" s="30"/>
    </row>
    <row r="126" ht="12.75" customHeight="1">
      <c r="D126" s="30"/>
    </row>
    <row r="127" ht="12.75" customHeight="1">
      <c r="D127" s="30"/>
    </row>
    <row r="128" ht="12.75" customHeight="1">
      <c r="D128" s="30"/>
    </row>
    <row r="129" ht="12.75" customHeight="1">
      <c r="D129" s="30"/>
    </row>
    <row r="130" ht="12.75" customHeight="1">
      <c r="D130" s="30"/>
    </row>
    <row r="131" ht="12.75" customHeight="1">
      <c r="D131" s="30"/>
    </row>
    <row r="132" ht="12.75" customHeight="1">
      <c r="D132" s="30"/>
    </row>
    <row r="133" ht="12.75" customHeight="1">
      <c r="D133" s="30"/>
    </row>
    <row r="134" ht="12.75" customHeight="1">
      <c r="D134" s="30"/>
    </row>
    <row r="135" ht="12.75" customHeight="1">
      <c r="D135" s="30"/>
    </row>
    <row r="136" ht="12.75" customHeight="1">
      <c r="D136" s="30"/>
    </row>
    <row r="137" ht="12.75" customHeight="1">
      <c r="D137" s="30"/>
    </row>
    <row r="138" ht="12.75" customHeight="1">
      <c r="D138" s="30"/>
    </row>
    <row r="139" ht="12.75" customHeight="1">
      <c r="D139" s="30"/>
    </row>
    <row r="140" ht="12.75" customHeight="1">
      <c r="D140" s="30"/>
    </row>
    <row r="141" ht="12.75" customHeight="1">
      <c r="D141" s="30"/>
    </row>
    <row r="142" ht="12.75" customHeight="1">
      <c r="D142" s="30"/>
    </row>
    <row r="143" ht="12.75" customHeight="1">
      <c r="D143" s="30"/>
    </row>
    <row r="144" ht="12.75" customHeight="1">
      <c r="D144" s="30"/>
    </row>
    <row r="145" ht="12.75" customHeight="1">
      <c r="D145" s="30"/>
    </row>
    <row r="146" ht="12.75" customHeight="1">
      <c r="D146" s="30"/>
    </row>
    <row r="147" ht="12.75" customHeight="1">
      <c r="D147" s="30"/>
    </row>
    <row r="148" ht="12.75" customHeight="1">
      <c r="D148" s="30"/>
    </row>
    <row r="149" ht="12.75" customHeight="1">
      <c r="D149" s="30"/>
    </row>
    <row r="150" ht="12.75" customHeight="1">
      <c r="D150" s="30"/>
    </row>
    <row r="151" ht="12.75" customHeight="1">
      <c r="D151" s="30"/>
    </row>
    <row r="152" ht="12.75" customHeight="1">
      <c r="D152" s="30"/>
    </row>
    <row r="153" ht="12.75" customHeight="1">
      <c r="D153" s="30"/>
    </row>
    <row r="154" ht="12.75" customHeight="1">
      <c r="D154" s="30"/>
    </row>
    <row r="155" ht="12.75" customHeight="1">
      <c r="D155" s="30"/>
    </row>
    <row r="156" ht="12.75" customHeight="1">
      <c r="D156" s="30"/>
    </row>
    <row r="157" ht="12.75" customHeight="1">
      <c r="D157" s="30"/>
    </row>
    <row r="158" ht="12.75" customHeight="1">
      <c r="D158" s="30"/>
    </row>
    <row r="159" ht="12.75" customHeight="1">
      <c r="D159" s="30"/>
    </row>
    <row r="160" ht="12.75" customHeight="1">
      <c r="D160" s="30"/>
    </row>
    <row r="161" ht="12.75" customHeight="1">
      <c r="D161" s="30"/>
    </row>
    <row r="162" ht="12.75" customHeight="1">
      <c r="D162" s="30"/>
    </row>
    <row r="163" ht="12.75" customHeight="1">
      <c r="D163" s="30"/>
    </row>
    <row r="164" ht="12.75" customHeight="1">
      <c r="D164" s="30"/>
    </row>
    <row r="165" ht="12.75" customHeight="1">
      <c r="D165" s="30"/>
    </row>
    <row r="166" ht="12.75" customHeight="1">
      <c r="D166" s="30"/>
    </row>
    <row r="167" ht="12.75" customHeight="1">
      <c r="D167" s="30"/>
    </row>
    <row r="168" ht="12.75" customHeight="1">
      <c r="D168" s="30"/>
    </row>
    <row r="169" ht="12.75" customHeight="1">
      <c r="D169" s="30"/>
    </row>
    <row r="170" ht="12.75" customHeight="1">
      <c r="D170" s="30"/>
    </row>
    <row r="171" ht="12.75" customHeight="1">
      <c r="D171" s="30"/>
    </row>
    <row r="172" ht="12.75" customHeight="1">
      <c r="D172" s="30"/>
    </row>
    <row r="173" ht="12.75" customHeight="1">
      <c r="D173" s="30"/>
    </row>
    <row r="174" ht="12.75" customHeight="1">
      <c r="D174" s="30"/>
    </row>
    <row r="175" ht="12.75" customHeight="1">
      <c r="D175" s="30"/>
    </row>
    <row r="176" ht="12.75" customHeight="1">
      <c r="D176" s="30"/>
    </row>
    <row r="177" ht="12.75" customHeight="1">
      <c r="D177" s="30"/>
    </row>
    <row r="178" ht="12.75" customHeight="1">
      <c r="D178" s="30"/>
    </row>
    <row r="179" ht="12.75" customHeight="1">
      <c r="D179" s="30"/>
    </row>
    <row r="180" ht="12.75" customHeight="1">
      <c r="D180" s="30"/>
    </row>
    <row r="181" ht="12.75" customHeight="1">
      <c r="D181" s="30"/>
    </row>
    <row r="182" ht="12.75" customHeight="1">
      <c r="D182" s="30"/>
    </row>
    <row r="183" ht="12.75" customHeight="1">
      <c r="D183" s="30"/>
    </row>
    <row r="184" ht="12.75" customHeight="1">
      <c r="D184" s="30"/>
    </row>
    <row r="185" ht="12.75" customHeight="1">
      <c r="D185" s="30"/>
    </row>
    <row r="186" ht="12.75" customHeight="1">
      <c r="D186" s="30"/>
    </row>
    <row r="187" ht="12.75" customHeight="1">
      <c r="D187" s="30"/>
    </row>
    <row r="188" ht="12.75" customHeight="1">
      <c r="D188" s="30"/>
    </row>
    <row r="189" ht="12.75" customHeight="1">
      <c r="D189" s="30"/>
    </row>
    <row r="190" ht="12.75" customHeight="1">
      <c r="D190" s="30"/>
    </row>
    <row r="191" ht="12.75" customHeight="1">
      <c r="D191" s="30"/>
    </row>
    <row r="192" ht="12.75" customHeight="1">
      <c r="D192" s="30"/>
    </row>
    <row r="193" ht="12.75" customHeight="1">
      <c r="D193" s="30"/>
    </row>
    <row r="194" ht="12.75" customHeight="1">
      <c r="D194" s="30"/>
    </row>
    <row r="195" ht="12.75" customHeight="1">
      <c r="D195" s="30"/>
    </row>
    <row r="196" ht="12.75" customHeight="1">
      <c r="D196" s="30"/>
    </row>
    <row r="197" ht="12.75" customHeight="1">
      <c r="D197" s="30"/>
    </row>
    <row r="198" ht="12.75" customHeight="1">
      <c r="D198" s="30"/>
    </row>
    <row r="199" ht="12.75" customHeight="1">
      <c r="D199" s="30"/>
    </row>
    <row r="200" ht="12.75" customHeight="1">
      <c r="D200" s="30"/>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7:A9"/>
    <mergeCell ref="A10:A12"/>
    <mergeCell ref="A13:A17"/>
    <mergeCell ref="A18:A19"/>
    <mergeCell ref="A20:A22"/>
    <mergeCell ref="A23:A25"/>
    <mergeCell ref="A1:B1"/>
    <mergeCell ref="A2:B2"/>
    <mergeCell ref="A3:A6"/>
    <mergeCell ref="B3:D6"/>
    <mergeCell ref="B7:D7"/>
    <mergeCell ref="B8:D8"/>
    <mergeCell ref="B9:D9"/>
    <mergeCell ref="B10:D10"/>
    <mergeCell ref="B11:D11"/>
    <mergeCell ref="B12:D12"/>
    <mergeCell ref="B13:D13"/>
    <mergeCell ref="B14:D14"/>
    <mergeCell ref="B15:D15"/>
    <mergeCell ref="B16:D16"/>
    <mergeCell ref="B24:D24"/>
    <mergeCell ref="B25:D25"/>
    <mergeCell ref="B17:D17"/>
    <mergeCell ref="B18:D18"/>
    <mergeCell ref="B19:D19"/>
    <mergeCell ref="B20:D20"/>
    <mergeCell ref="B21:D21"/>
    <mergeCell ref="B22:D22"/>
    <mergeCell ref="B23:D23"/>
  </mergeCells>
  <hyperlinks>
    <hyperlink r:id="rId1" ref="C2"/>
  </hyperlinks>
  <printOptions/>
  <pageMargins bottom="0.6153942595885195" footer="0.0" header="0.0" left="0.2715773431546864" right="0.980695961391923" top="0.6"/>
  <pageSetup fitToHeight="0" paperSize="9" orientation="landscape"/>
  <headerFooter>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5.57"/>
    <col customWidth="1" min="2" max="2" width="14.71"/>
    <col customWidth="1" min="3" max="3" width="8.0"/>
    <col customWidth="1" min="4" max="4" width="11.29"/>
    <col customWidth="1" min="5" max="5" width="14.0"/>
    <col customWidth="1" min="6" max="6" width="114.71"/>
    <col customWidth="1" min="7" max="7" width="45.0"/>
  </cols>
  <sheetData>
    <row r="1" ht="24.0" customHeight="1">
      <c r="A1" s="34" t="s">
        <v>32</v>
      </c>
      <c r="F1" s="2" t="s">
        <v>33</v>
      </c>
      <c r="G1" s="1" t="s">
        <v>34</v>
      </c>
    </row>
    <row r="2" ht="64.5" customHeight="1">
      <c r="A2" s="4"/>
      <c r="F2" s="5" t="s">
        <v>35</v>
      </c>
      <c r="G2" s="4"/>
    </row>
    <row r="3" ht="12.75" customHeight="1">
      <c r="A3" s="7" t="s">
        <v>36</v>
      </c>
      <c r="C3" s="35" t="s">
        <v>37</v>
      </c>
      <c r="D3" s="35" t="s">
        <v>38</v>
      </c>
      <c r="E3" s="7" t="s">
        <v>39</v>
      </c>
    </row>
    <row r="4" ht="12.75" customHeight="1"/>
    <row r="5" ht="12.75" customHeight="1"/>
    <row r="6" ht="8.25" customHeight="1"/>
    <row r="7" ht="12.75" customHeight="1">
      <c r="A7" s="36" t="s">
        <v>40</v>
      </c>
      <c r="B7" s="37" t="s">
        <v>41</v>
      </c>
      <c r="C7" s="38">
        <f>100/D50</f>
        <v>2.380952381</v>
      </c>
      <c r="D7" s="39" t="s">
        <v>42</v>
      </c>
      <c r="E7" s="10" t="s">
        <v>43</v>
      </c>
      <c r="F7" s="11"/>
      <c r="G7" s="12"/>
    </row>
    <row r="8" ht="12.75" customHeight="1">
      <c r="C8" s="38">
        <f t="shared" ref="C8:C48" si="1">C7</f>
        <v>2.380952381</v>
      </c>
      <c r="D8" s="39" t="s">
        <v>44</v>
      </c>
      <c r="E8" s="40" t="s">
        <v>45</v>
      </c>
      <c r="F8" s="41"/>
      <c r="G8" s="41"/>
    </row>
    <row r="9" ht="12.75" customHeight="1">
      <c r="C9" s="38">
        <f t="shared" si="1"/>
        <v>2.380952381</v>
      </c>
      <c r="D9" s="39" t="s">
        <v>46</v>
      </c>
      <c r="E9" s="40" t="s">
        <v>47</v>
      </c>
      <c r="F9" s="41"/>
      <c r="G9" s="41"/>
    </row>
    <row r="10" ht="12.75" customHeight="1">
      <c r="C10" s="38">
        <f t="shared" si="1"/>
        <v>2.380952381</v>
      </c>
      <c r="D10" s="39" t="s">
        <v>48</v>
      </c>
      <c r="E10" s="40" t="s">
        <v>49</v>
      </c>
      <c r="F10" s="41"/>
      <c r="G10" s="41"/>
    </row>
    <row r="11" ht="12.75" customHeight="1">
      <c r="C11" s="38">
        <f t="shared" si="1"/>
        <v>2.380952381</v>
      </c>
      <c r="D11" s="39" t="s">
        <v>50</v>
      </c>
      <c r="E11" s="40" t="s">
        <v>51</v>
      </c>
      <c r="F11" s="41"/>
      <c r="G11" s="41"/>
    </row>
    <row r="12" ht="12.75" customHeight="1">
      <c r="C12" s="38">
        <f t="shared" si="1"/>
        <v>2.380952381</v>
      </c>
      <c r="D12" s="39" t="s">
        <v>52</v>
      </c>
      <c r="E12" s="40" t="s">
        <v>53</v>
      </c>
      <c r="F12" s="41"/>
      <c r="G12" s="41"/>
    </row>
    <row r="13" ht="12.75" customHeight="1">
      <c r="C13" s="38">
        <f t="shared" si="1"/>
        <v>2.380952381</v>
      </c>
      <c r="D13" s="39" t="s">
        <v>54</v>
      </c>
      <c r="E13" s="40" t="s">
        <v>55</v>
      </c>
      <c r="F13" s="41"/>
      <c r="G13" s="41"/>
    </row>
    <row r="14" ht="12.75" customHeight="1">
      <c r="B14" s="42"/>
      <c r="C14" s="38">
        <f t="shared" si="1"/>
        <v>2.380952381</v>
      </c>
      <c r="D14" s="39" t="s">
        <v>56</v>
      </c>
      <c r="E14" s="40" t="s">
        <v>57</v>
      </c>
      <c r="F14" s="41"/>
      <c r="G14" s="41"/>
    </row>
    <row r="15" ht="12.75" customHeight="1">
      <c r="B15" s="43" t="s">
        <v>58</v>
      </c>
      <c r="C15" s="44">
        <f t="shared" si="1"/>
        <v>2.380952381</v>
      </c>
      <c r="D15" s="45" t="s">
        <v>59</v>
      </c>
      <c r="E15" s="46" t="s">
        <v>60</v>
      </c>
      <c r="F15" s="41"/>
      <c r="G15" s="41"/>
    </row>
    <row r="16" ht="12.75" customHeight="1">
      <c r="C16" s="44">
        <f t="shared" si="1"/>
        <v>2.380952381</v>
      </c>
      <c r="D16" s="45" t="s">
        <v>61</v>
      </c>
      <c r="E16" s="47" t="s">
        <v>62</v>
      </c>
      <c r="F16" s="41"/>
      <c r="G16" s="41"/>
    </row>
    <row r="17" ht="12.75" customHeight="1">
      <c r="C17" s="44">
        <f t="shared" si="1"/>
        <v>2.380952381</v>
      </c>
      <c r="D17" s="45" t="s">
        <v>63</v>
      </c>
      <c r="E17" s="47" t="s">
        <v>64</v>
      </c>
      <c r="F17" s="41"/>
      <c r="G17" s="41"/>
    </row>
    <row r="18" ht="12.75" customHeight="1">
      <c r="C18" s="44">
        <f t="shared" si="1"/>
        <v>2.380952381</v>
      </c>
      <c r="D18" s="45" t="s">
        <v>65</v>
      </c>
      <c r="E18" s="47" t="s">
        <v>66</v>
      </c>
      <c r="F18" s="41"/>
      <c r="G18" s="41"/>
    </row>
    <row r="19" ht="12.75" customHeight="1">
      <c r="C19" s="44">
        <f t="shared" si="1"/>
        <v>2.380952381</v>
      </c>
      <c r="D19" s="45" t="s">
        <v>67</v>
      </c>
      <c r="E19" s="47" t="s">
        <v>68</v>
      </c>
      <c r="F19" s="41"/>
      <c r="G19" s="41"/>
    </row>
    <row r="20" ht="12.75" customHeight="1">
      <c r="B20" s="37" t="s">
        <v>69</v>
      </c>
      <c r="C20" s="38">
        <f t="shared" si="1"/>
        <v>2.380952381</v>
      </c>
      <c r="D20" s="48" t="s">
        <v>67</v>
      </c>
      <c r="E20" s="49" t="s">
        <v>68</v>
      </c>
      <c r="F20" s="41"/>
      <c r="G20" s="41"/>
    </row>
    <row r="21" ht="12.75" customHeight="1">
      <c r="C21" s="38">
        <f t="shared" si="1"/>
        <v>2.380952381</v>
      </c>
      <c r="D21" s="48" t="s">
        <v>70</v>
      </c>
      <c r="E21" s="50" t="s">
        <v>71</v>
      </c>
      <c r="F21" s="41"/>
      <c r="G21" s="41"/>
    </row>
    <row r="22" ht="12.75" customHeight="1">
      <c r="B22" s="43" t="s">
        <v>72</v>
      </c>
      <c r="C22" s="44">
        <f t="shared" si="1"/>
        <v>2.380952381</v>
      </c>
      <c r="D22" s="45" t="s">
        <v>73</v>
      </c>
      <c r="E22" s="46" t="s">
        <v>74</v>
      </c>
      <c r="F22" s="41"/>
      <c r="G22" s="41"/>
    </row>
    <row r="23" ht="12.75" customHeight="1">
      <c r="C23" s="44">
        <f t="shared" si="1"/>
        <v>2.380952381</v>
      </c>
      <c r="D23" s="45" t="s">
        <v>75</v>
      </c>
      <c r="E23" s="47" t="s">
        <v>76</v>
      </c>
      <c r="F23" s="41"/>
      <c r="G23" s="41"/>
    </row>
    <row r="24" ht="12.75" customHeight="1">
      <c r="C24" s="44">
        <f t="shared" si="1"/>
        <v>2.380952381</v>
      </c>
      <c r="D24" s="45" t="s">
        <v>77</v>
      </c>
      <c r="E24" s="47" t="s">
        <v>78</v>
      </c>
      <c r="F24" s="41"/>
      <c r="G24" s="41"/>
    </row>
    <row r="25" ht="12.75" customHeight="1">
      <c r="C25" s="44">
        <f t="shared" si="1"/>
        <v>2.380952381</v>
      </c>
      <c r="D25" s="45" t="s">
        <v>79</v>
      </c>
      <c r="E25" s="47" t="s">
        <v>80</v>
      </c>
      <c r="F25" s="41"/>
      <c r="G25" s="41"/>
    </row>
    <row r="26" ht="12.75" customHeight="1">
      <c r="A26" s="42"/>
      <c r="C26" s="44">
        <f t="shared" si="1"/>
        <v>2.380952381</v>
      </c>
      <c r="D26" s="45" t="s">
        <v>81</v>
      </c>
      <c r="E26" s="51" t="s">
        <v>82</v>
      </c>
    </row>
    <row r="27" ht="12.75" customHeight="1">
      <c r="A27" s="52" t="s">
        <v>83</v>
      </c>
      <c r="B27" s="53" t="s">
        <v>84</v>
      </c>
      <c r="C27" s="54">
        <f t="shared" si="1"/>
        <v>2.380952381</v>
      </c>
      <c r="D27" s="55" t="s">
        <v>85</v>
      </c>
      <c r="E27" s="56" t="s">
        <v>86</v>
      </c>
    </row>
    <row r="28" ht="12.75" customHeight="1">
      <c r="C28" s="54">
        <f t="shared" si="1"/>
        <v>2.380952381</v>
      </c>
      <c r="D28" s="55" t="s">
        <v>87</v>
      </c>
      <c r="E28" s="56" t="s">
        <v>88</v>
      </c>
    </row>
    <row r="29" ht="12.75" customHeight="1">
      <c r="B29" s="57" t="s">
        <v>89</v>
      </c>
      <c r="C29" s="58">
        <f t="shared" si="1"/>
        <v>2.380952381</v>
      </c>
      <c r="D29" s="59" t="s">
        <v>85</v>
      </c>
      <c r="E29" s="60" t="s">
        <v>86</v>
      </c>
    </row>
    <row r="30" ht="12.75" customHeight="1">
      <c r="C30" s="58">
        <f t="shared" si="1"/>
        <v>2.380952381</v>
      </c>
      <c r="D30" s="59" t="s">
        <v>87</v>
      </c>
      <c r="E30" s="60" t="s">
        <v>88</v>
      </c>
    </row>
    <row r="31" ht="12.75" customHeight="1">
      <c r="B31" s="53" t="s">
        <v>90</v>
      </c>
      <c r="C31" s="54">
        <f t="shared" si="1"/>
        <v>2.380952381</v>
      </c>
      <c r="D31" s="55" t="s">
        <v>85</v>
      </c>
      <c r="E31" s="56" t="s">
        <v>86</v>
      </c>
    </row>
    <row r="32" ht="12.75" customHeight="1">
      <c r="C32" s="54">
        <f t="shared" si="1"/>
        <v>2.380952381</v>
      </c>
      <c r="D32" s="55" t="s">
        <v>87</v>
      </c>
      <c r="E32" s="56" t="s">
        <v>88</v>
      </c>
    </row>
    <row r="33" ht="12.75" customHeight="1">
      <c r="A33" s="42"/>
      <c r="C33" s="54">
        <f t="shared" si="1"/>
        <v>2.380952381</v>
      </c>
      <c r="D33" s="55" t="s">
        <v>91</v>
      </c>
      <c r="E33" s="61" t="s">
        <v>92</v>
      </c>
    </row>
    <row r="34" ht="12.75" customHeight="1">
      <c r="A34" s="62" t="s">
        <v>93</v>
      </c>
      <c r="B34" s="63" t="s">
        <v>94</v>
      </c>
      <c r="C34" s="64">
        <f t="shared" si="1"/>
        <v>2.380952381</v>
      </c>
      <c r="D34" s="65" t="s">
        <v>85</v>
      </c>
      <c r="E34" s="66" t="s">
        <v>86</v>
      </c>
    </row>
    <row r="35" ht="12.75" customHeight="1">
      <c r="C35" s="64">
        <f t="shared" si="1"/>
        <v>2.380952381</v>
      </c>
      <c r="D35" s="65" t="s">
        <v>87</v>
      </c>
      <c r="E35" s="66" t="s">
        <v>88</v>
      </c>
    </row>
    <row r="36" ht="12.75" customHeight="1">
      <c r="C36" s="64">
        <f t="shared" si="1"/>
        <v>2.380952381</v>
      </c>
      <c r="D36" s="65" t="s">
        <v>91</v>
      </c>
      <c r="E36" s="67" t="s">
        <v>92</v>
      </c>
    </row>
    <row r="37" ht="12.75" customHeight="1">
      <c r="B37" s="68" t="s">
        <v>95</v>
      </c>
      <c r="C37" s="69">
        <f t="shared" si="1"/>
        <v>2.380952381</v>
      </c>
      <c r="D37" s="70" t="s">
        <v>96</v>
      </c>
      <c r="E37" s="71" t="s">
        <v>97</v>
      </c>
    </row>
    <row r="38" ht="12.75" customHeight="1">
      <c r="C38" s="69">
        <f t="shared" si="1"/>
        <v>2.380952381</v>
      </c>
      <c r="D38" s="70" t="s">
        <v>98</v>
      </c>
      <c r="E38" s="72" t="s">
        <v>99</v>
      </c>
      <c r="F38" s="73"/>
      <c r="G38" s="73"/>
    </row>
    <row r="39" ht="12.75" customHeight="1">
      <c r="C39" s="69">
        <f t="shared" si="1"/>
        <v>2.380952381</v>
      </c>
      <c r="D39" s="70" t="s">
        <v>100</v>
      </c>
      <c r="E39" s="74" t="s">
        <v>101</v>
      </c>
      <c r="F39" s="11"/>
      <c r="G39" s="11"/>
    </row>
    <row r="40" ht="12.75" customHeight="1">
      <c r="C40" s="69">
        <f t="shared" si="1"/>
        <v>2.380952381</v>
      </c>
      <c r="D40" s="70" t="s">
        <v>96</v>
      </c>
      <c r="E40" s="75" t="s">
        <v>97</v>
      </c>
      <c r="F40" s="41"/>
      <c r="G40" s="41"/>
    </row>
    <row r="41" ht="12.75" customHeight="1">
      <c r="C41" s="69">
        <f t="shared" si="1"/>
        <v>2.380952381</v>
      </c>
      <c r="D41" s="70" t="s">
        <v>102</v>
      </c>
      <c r="E41" s="76" t="s">
        <v>103</v>
      </c>
      <c r="F41" s="41"/>
      <c r="G41" s="41"/>
    </row>
    <row r="42" ht="12.75" customHeight="1">
      <c r="C42" s="69">
        <f t="shared" si="1"/>
        <v>2.380952381</v>
      </c>
      <c r="D42" s="70" t="s">
        <v>104</v>
      </c>
      <c r="E42" s="76" t="s">
        <v>105</v>
      </c>
      <c r="F42" s="41"/>
      <c r="G42" s="41"/>
    </row>
    <row r="43" ht="12.75" customHeight="1">
      <c r="C43" s="69">
        <f t="shared" si="1"/>
        <v>2.380952381</v>
      </c>
      <c r="D43" s="70" t="s">
        <v>96</v>
      </c>
      <c r="E43" s="75" t="s">
        <v>97</v>
      </c>
      <c r="F43" s="41"/>
      <c r="G43" s="41"/>
    </row>
    <row r="44" ht="12.75" customHeight="1">
      <c r="B44" s="63" t="s">
        <v>106</v>
      </c>
      <c r="C44" s="64">
        <f t="shared" si="1"/>
        <v>2.380952381</v>
      </c>
      <c r="D44" s="65" t="s">
        <v>107</v>
      </c>
      <c r="E44" s="77" t="s">
        <v>108</v>
      </c>
      <c r="F44" s="42"/>
      <c r="G44" s="42"/>
    </row>
    <row r="45" ht="12.75" customHeight="1">
      <c r="C45" s="64">
        <f t="shared" si="1"/>
        <v>2.380952381</v>
      </c>
      <c r="D45" s="65" t="s">
        <v>109</v>
      </c>
      <c r="E45" s="77" t="s">
        <v>110</v>
      </c>
      <c r="F45" s="42"/>
      <c r="G45" s="42"/>
    </row>
    <row r="46" ht="12.75" customHeight="1">
      <c r="C46" s="64">
        <f t="shared" si="1"/>
        <v>2.380952381</v>
      </c>
      <c r="D46" s="65" t="s">
        <v>111</v>
      </c>
      <c r="E46" s="77" t="s">
        <v>112</v>
      </c>
      <c r="F46" s="42"/>
      <c r="G46" s="42"/>
    </row>
    <row r="47" ht="12.75" customHeight="1">
      <c r="C47" s="64">
        <f t="shared" si="1"/>
        <v>2.380952381</v>
      </c>
      <c r="D47" s="65" t="s">
        <v>113</v>
      </c>
      <c r="E47" s="77" t="s">
        <v>114</v>
      </c>
      <c r="F47" s="42"/>
      <c r="G47" s="42"/>
    </row>
    <row r="48" ht="12.75" customHeight="1">
      <c r="A48" s="42"/>
      <c r="C48" s="64">
        <f t="shared" si="1"/>
        <v>2.380952381</v>
      </c>
      <c r="D48" s="65" t="s">
        <v>115</v>
      </c>
      <c r="E48" s="77" t="s">
        <v>116</v>
      </c>
      <c r="F48" s="42"/>
      <c r="G48" s="42"/>
    </row>
    <row r="49" ht="12.75" customHeight="1">
      <c r="A49" s="78"/>
      <c r="B49" s="78" t="s">
        <v>117</v>
      </c>
      <c r="C49" s="79">
        <f>SUM(C7:C48)</f>
        <v>100</v>
      </c>
      <c r="D49" s="80"/>
      <c r="E49" s="81"/>
      <c r="F49" s="82"/>
      <c r="G49" s="8"/>
    </row>
    <row r="50" ht="12.75" customHeight="1">
      <c r="A50" s="83"/>
      <c r="B50" s="83" t="s">
        <v>118</v>
      </c>
      <c r="C50" s="84" t="s">
        <v>119</v>
      </c>
      <c r="D50" s="33">
        <f>COUNTA(D7:D48)</f>
        <v>42</v>
      </c>
      <c r="E50" s="85"/>
      <c r="F50" s="82"/>
    </row>
    <row r="51" ht="12.75" customHeight="1">
      <c r="D51" s="86"/>
    </row>
    <row r="52" ht="12.75" customHeight="1">
      <c r="D52" s="86"/>
    </row>
    <row r="53" ht="12.75" customHeight="1">
      <c r="D53" s="86"/>
    </row>
    <row r="54" ht="12.75" customHeight="1">
      <c r="D54" s="86"/>
    </row>
    <row r="55" ht="12.75" customHeight="1">
      <c r="D55" s="86"/>
    </row>
    <row r="56" ht="12.75" customHeight="1">
      <c r="D56" s="86"/>
    </row>
    <row r="57" ht="12.75" customHeight="1">
      <c r="D57" s="86"/>
    </row>
    <row r="58" ht="12.75" customHeight="1">
      <c r="D58" s="86"/>
    </row>
    <row r="59" ht="12.75" customHeight="1">
      <c r="D59" s="86"/>
    </row>
    <row r="60" ht="12.75" customHeight="1">
      <c r="D60" s="86"/>
    </row>
    <row r="61" ht="12.75" customHeight="1">
      <c r="D61" s="86"/>
    </row>
    <row r="62" ht="12.75" customHeight="1">
      <c r="D62" s="86"/>
    </row>
    <row r="63" ht="12.75" customHeight="1">
      <c r="D63" s="86"/>
    </row>
    <row r="64" ht="12.75" customHeight="1">
      <c r="D64" s="86"/>
    </row>
    <row r="65" ht="12.75" customHeight="1">
      <c r="D65" s="86"/>
    </row>
    <row r="66" ht="12.75" customHeight="1">
      <c r="D66" s="86"/>
    </row>
    <row r="67" ht="12.75" customHeight="1">
      <c r="D67" s="86"/>
    </row>
    <row r="68" ht="12.75" customHeight="1">
      <c r="D68" s="86"/>
    </row>
    <row r="69" ht="12.75" customHeight="1">
      <c r="D69" s="86"/>
    </row>
    <row r="70" ht="12.75" customHeight="1">
      <c r="D70" s="86"/>
    </row>
    <row r="71" ht="12.75" customHeight="1">
      <c r="D71" s="86"/>
    </row>
    <row r="72" ht="12.75" customHeight="1">
      <c r="D72" s="86"/>
    </row>
    <row r="73" ht="12.75" customHeight="1">
      <c r="D73" s="86"/>
    </row>
    <row r="74" ht="12.75" customHeight="1">
      <c r="D74" s="86"/>
    </row>
    <row r="75" ht="12.75" customHeight="1">
      <c r="D75" s="86"/>
    </row>
    <row r="76" ht="12.75" customHeight="1">
      <c r="D76" s="86"/>
    </row>
    <row r="77" ht="12.75" customHeight="1">
      <c r="D77" s="86"/>
    </row>
    <row r="78" ht="12.75" customHeight="1">
      <c r="D78" s="86"/>
    </row>
    <row r="79" ht="12.75" customHeight="1">
      <c r="D79" s="86"/>
    </row>
    <row r="80" ht="12.75" customHeight="1">
      <c r="D80" s="86"/>
    </row>
    <row r="81" ht="12.75" customHeight="1">
      <c r="D81" s="86"/>
    </row>
    <row r="82" ht="12.75" customHeight="1">
      <c r="D82" s="86"/>
    </row>
    <row r="83" ht="12.75" customHeight="1">
      <c r="D83" s="86"/>
    </row>
    <row r="84" ht="12.75" customHeight="1">
      <c r="D84" s="86"/>
    </row>
    <row r="85" ht="12.75" customHeight="1">
      <c r="D85" s="86"/>
    </row>
    <row r="86" ht="12.75" customHeight="1">
      <c r="D86" s="86"/>
    </row>
    <row r="87" ht="12.75" customHeight="1">
      <c r="D87" s="86"/>
    </row>
    <row r="88" ht="12.75" customHeight="1">
      <c r="D88" s="86"/>
    </row>
    <row r="89" ht="12.75" customHeight="1">
      <c r="D89" s="86"/>
    </row>
    <row r="90" ht="12.75" customHeight="1">
      <c r="D90" s="86"/>
    </row>
    <row r="91" ht="12.75" customHeight="1">
      <c r="D91" s="86"/>
    </row>
    <row r="92" ht="12.75" customHeight="1">
      <c r="D92" s="86"/>
    </row>
    <row r="93" ht="12.75" customHeight="1">
      <c r="D93" s="86"/>
    </row>
    <row r="94" ht="12.75" customHeight="1">
      <c r="D94" s="86"/>
    </row>
    <row r="95" ht="12.75" customHeight="1">
      <c r="D95" s="86"/>
    </row>
    <row r="96" ht="12.75" customHeight="1">
      <c r="D96" s="86"/>
    </row>
    <row r="97" ht="12.75" customHeight="1">
      <c r="D97" s="86"/>
    </row>
    <row r="98" ht="12.75" customHeight="1">
      <c r="D98" s="86"/>
    </row>
    <row r="99" ht="12.75" customHeight="1">
      <c r="D99" s="86"/>
    </row>
    <row r="100" ht="12.75" customHeight="1">
      <c r="D100" s="86"/>
    </row>
    <row r="101" ht="12.75" customHeight="1">
      <c r="D101" s="86"/>
    </row>
    <row r="102" ht="12.75" customHeight="1">
      <c r="D102" s="86"/>
    </row>
    <row r="103" ht="12.75" customHeight="1">
      <c r="D103" s="86"/>
    </row>
    <row r="104" ht="12.75" customHeight="1">
      <c r="D104" s="86"/>
    </row>
    <row r="105" ht="12.75" customHeight="1">
      <c r="D105" s="86"/>
    </row>
    <row r="106" ht="12.75" customHeight="1">
      <c r="D106" s="86"/>
    </row>
    <row r="107" ht="12.75" customHeight="1">
      <c r="D107" s="86"/>
    </row>
    <row r="108" ht="12.75" customHeight="1">
      <c r="D108" s="86"/>
    </row>
    <row r="109" ht="12.75" customHeight="1">
      <c r="D109" s="86"/>
    </row>
    <row r="110" ht="12.75" customHeight="1">
      <c r="D110" s="86"/>
    </row>
    <row r="111" ht="12.75" customHeight="1">
      <c r="D111" s="86"/>
    </row>
    <row r="112" ht="12.75" customHeight="1">
      <c r="D112" s="86"/>
    </row>
    <row r="113" ht="12.75" customHeight="1">
      <c r="D113" s="86"/>
    </row>
    <row r="114" ht="12.75" customHeight="1">
      <c r="D114" s="86"/>
    </row>
    <row r="115" ht="12.75" customHeight="1">
      <c r="D115" s="86"/>
    </row>
    <row r="116" ht="12.75" customHeight="1">
      <c r="D116" s="86"/>
    </row>
    <row r="117" ht="12.75" customHeight="1">
      <c r="D117" s="86"/>
    </row>
    <row r="118" ht="12.75" customHeight="1">
      <c r="D118" s="86"/>
    </row>
    <row r="119" ht="12.75" customHeight="1">
      <c r="D119" s="86"/>
    </row>
    <row r="120" ht="12.75" customHeight="1">
      <c r="D120" s="86"/>
    </row>
    <row r="121" ht="12.75" customHeight="1">
      <c r="D121" s="86"/>
    </row>
    <row r="122" ht="12.75" customHeight="1">
      <c r="D122" s="86"/>
    </row>
    <row r="123" ht="12.75" customHeight="1">
      <c r="D123" s="86"/>
    </row>
    <row r="124" ht="12.75" customHeight="1">
      <c r="D124" s="86"/>
    </row>
    <row r="125" ht="12.75" customHeight="1">
      <c r="D125" s="86"/>
    </row>
    <row r="126" ht="12.75" customHeight="1">
      <c r="D126" s="86"/>
    </row>
    <row r="127" ht="12.75" customHeight="1">
      <c r="D127" s="86"/>
    </row>
    <row r="128" ht="12.75" customHeight="1">
      <c r="D128" s="86"/>
    </row>
    <row r="129" ht="15.75" customHeight="1">
      <c r="D129" s="86"/>
    </row>
    <row r="130" ht="15.75" customHeight="1">
      <c r="D130" s="86"/>
    </row>
    <row r="131" ht="15.75" customHeight="1">
      <c r="D131" s="86"/>
    </row>
    <row r="132" ht="15.75" customHeight="1">
      <c r="D132" s="86"/>
    </row>
    <row r="133" ht="15.75" customHeight="1">
      <c r="D133" s="86"/>
    </row>
    <row r="134" ht="15.75" customHeight="1">
      <c r="D134" s="86"/>
    </row>
    <row r="135" ht="15.75" customHeight="1">
      <c r="D135" s="86"/>
    </row>
    <row r="136" ht="15.75" customHeight="1">
      <c r="D136" s="86"/>
    </row>
    <row r="137" ht="15.75" customHeight="1">
      <c r="D137" s="86"/>
    </row>
    <row r="138" ht="15.75" customHeight="1">
      <c r="D138" s="86"/>
    </row>
    <row r="139" ht="15.75" customHeight="1">
      <c r="D139" s="86"/>
    </row>
    <row r="140" ht="15.75" customHeight="1">
      <c r="D140" s="86"/>
    </row>
    <row r="141" ht="15.75" customHeight="1">
      <c r="D141" s="86"/>
    </row>
    <row r="142" ht="15.75" customHeight="1">
      <c r="D142" s="86"/>
    </row>
    <row r="143" ht="15.75" customHeight="1">
      <c r="D143" s="86"/>
    </row>
    <row r="144" ht="15.75" customHeight="1">
      <c r="D144" s="86"/>
    </row>
    <row r="145" ht="15.75" customHeight="1">
      <c r="D145" s="86"/>
    </row>
    <row r="146" ht="15.75" customHeight="1">
      <c r="D146" s="86"/>
    </row>
    <row r="147" ht="15.75" customHeight="1">
      <c r="D147" s="86"/>
    </row>
    <row r="148" ht="15.75" customHeight="1">
      <c r="D148" s="86"/>
    </row>
    <row r="149" ht="15.75" customHeight="1">
      <c r="D149" s="86"/>
    </row>
    <row r="150" ht="15.75" customHeight="1">
      <c r="D150" s="86"/>
    </row>
    <row r="151" ht="15.75" customHeight="1">
      <c r="D151" s="86"/>
    </row>
    <row r="152" ht="15.75" customHeight="1">
      <c r="D152" s="86"/>
    </row>
    <row r="153" ht="15.75" customHeight="1">
      <c r="D153" s="86"/>
    </row>
    <row r="154" ht="15.75" customHeight="1">
      <c r="D154" s="86"/>
    </row>
    <row r="155" ht="15.75" customHeight="1">
      <c r="D155" s="86"/>
    </row>
    <row r="156" ht="15.75" customHeight="1">
      <c r="D156" s="86"/>
    </row>
    <row r="157" ht="15.75" customHeight="1">
      <c r="D157" s="86"/>
    </row>
    <row r="158" ht="15.75" customHeight="1">
      <c r="D158" s="86"/>
    </row>
    <row r="159" ht="15.75" customHeight="1">
      <c r="D159" s="86"/>
    </row>
    <row r="160" ht="15.75" customHeight="1">
      <c r="D160" s="86"/>
    </row>
    <row r="161" ht="15.75" customHeight="1">
      <c r="D161" s="86"/>
    </row>
    <row r="162" ht="15.75" customHeight="1">
      <c r="D162" s="86"/>
    </row>
    <row r="163" ht="15.75" customHeight="1">
      <c r="D163" s="86"/>
    </row>
    <row r="164" ht="15.75" customHeight="1">
      <c r="D164" s="86"/>
    </row>
    <row r="165" ht="15.75" customHeight="1">
      <c r="D165" s="86"/>
    </row>
    <row r="166" ht="15.75" customHeight="1">
      <c r="D166" s="86"/>
    </row>
    <row r="167" ht="15.75" customHeight="1">
      <c r="D167" s="86"/>
    </row>
    <row r="168" ht="15.75" customHeight="1">
      <c r="D168" s="86"/>
    </row>
    <row r="169" ht="15.75" customHeight="1">
      <c r="D169" s="86"/>
    </row>
    <row r="170" ht="15.75" customHeight="1">
      <c r="D170" s="86"/>
    </row>
    <row r="171" ht="15.75" customHeight="1">
      <c r="D171" s="86"/>
    </row>
    <row r="172" ht="15.75" customHeight="1">
      <c r="D172" s="86"/>
    </row>
    <row r="173" ht="15.75" customHeight="1">
      <c r="D173" s="86"/>
    </row>
    <row r="174" ht="15.75" customHeight="1">
      <c r="D174" s="86"/>
    </row>
    <row r="175" ht="15.75" customHeight="1">
      <c r="D175" s="86"/>
    </row>
    <row r="176" ht="15.75" customHeight="1">
      <c r="D176" s="86"/>
    </row>
    <row r="177" ht="15.75" customHeight="1">
      <c r="D177" s="86"/>
    </row>
    <row r="178" ht="15.75" customHeight="1">
      <c r="D178" s="86"/>
    </row>
    <row r="179" ht="15.75" customHeight="1">
      <c r="D179" s="86"/>
    </row>
    <row r="180" ht="15.75" customHeight="1">
      <c r="D180" s="86"/>
    </row>
    <row r="181" ht="15.75" customHeight="1">
      <c r="D181" s="86"/>
    </row>
    <row r="182" ht="15.75" customHeight="1">
      <c r="D182" s="86"/>
    </row>
    <row r="183" ht="15.75" customHeight="1">
      <c r="D183" s="86"/>
    </row>
    <row r="184" ht="15.75" customHeight="1">
      <c r="D184" s="86"/>
    </row>
    <row r="185" ht="15.75" customHeight="1">
      <c r="D185" s="86"/>
    </row>
    <row r="186" ht="15.75" customHeight="1">
      <c r="D186" s="86"/>
    </row>
    <row r="187" ht="15.75" customHeight="1">
      <c r="D187" s="86"/>
    </row>
    <row r="188" ht="15.75" customHeight="1">
      <c r="D188" s="86"/>
    </row>
    <row r="189" ht="15.75" customHeight="1">
      <c r="D189" s="86"/>
    </row>
    <row r="190" ht="15.75" customHeight="1">
      <c r="D190" s="86"/>
    </row>
    <row r="191" ht="15.75" customHeight="1">
      <c r="D191" s="86"/>
    </row>
    <row r="192" ht="15.75" customHeight="1">
      <c r="D192" s="86"/>
    </row>
    <row r="193" ht="15.75" customHeight="1">
      <c r="D193" s="86"/>
    </row>
    <row r="194" ht="15.75" customHeight="1">
      <c r="D194" s="86"/>
    </row>
    <row r="195" ht="15.75" customHeight="1">
      <c r="D195" s="86"/>
    </row>
    <row r="196" ht="15.75" customHeight="1">
      <c r="D196" s="86"/>
    </row>
    <row r="197" ht="15.75" customHeight="1">
      <c r="D197" s="86"/>
    </row>
    <row r="198" ht="15.75" customHeight="1">
      <c r="D198" s="86"/>
    </row>
    <row r="199" ht="15.75" customHeight="1">
      <c r="D199" s="86"/>
    </row>
    <row r="200" ht="15.75" customHeight="1">
      <c r="D200" s="86"/>
    </row>
    <row r="201" ht="15.75" customHeight="1">
      <c r="D201" s="86"/>
    </row>
    <row r="202" ht="15.75" customHeight="1">
      <c r="D202" s="86"/>
    </row>
    <row r="203" ht="15.75" customHeight="1">
      <c r="D203" s="86"/>
    </row>
    <row r="204" ht="15.75" customHeight="1">
      <c r="D204" s="86"/>
    </row>
    <row r="205" ht="15.75" customHeight="1">
      <c r="D205" s="86"/>
    </row>
    <row r="206" ht="15.75" customHeight="1">
      <c r="D206" s="86"/>
    </row>
    <row r="207" ht="15.75" customHeight="1">
      <c r="D207" s="86"/>
    </row>
    <row r="208" ht="15.75" customHeight="1">
      <c r="D208" s="86"/>
    </row>
    <row r="209" ht="15.75" customHeight="1">
      <c r="D209" s="86"/>
    </row>
    <row r="210" ht="15.75" customHeight="1">
      <c r="D210" s="86"/>
    </row>
    <row r="211" ht="15.75" customHeight="1">
      <c r="D211" s="86"/>
    </row>
    <row r="212" ht="15.75" customHeight="1">
      <c r="D212" s="86"/>
    </row>
    <row r="213" ht="15.75" customHeight="1">
      <c r="D213" s="86"/>
    </row>
    <row r="214" ht="15.75" customHeight="1">
      <c r="D214" s="86"/>
    </row>
    <row r="215" ht="15.75" customHeight="1">
      <c r="D215" s="86"/>
    </row>
    <row r="216" ht="15.75" customHeight="1">
      <c r="D216" s="86"/>
    </row>
    <row r="217" ht="15.75" customHeight="1">
      <c r="D217" s="86"/>
    </row>
    <row r="218" ht="15.75" customHeight="1">
      <c r="D218" s="86"/>
    </row>
    <row r="219" ht="15.75" customHeight="1">
      <c r="D219" s="86"/>
    </row>
    <row r="220" ht="15.75" customHeight="1">
      <c r="D220" s="86"/>
    </row>
    <row r="221" ht="15.75" customHeight="1">
      <c r="D221" s="86"/>
    </row>
    <row r="222" ht="15.75" customHeight="1">
      <c r="D222" s="86"/>
    </row>
    <row r="223" ht="15.75" customHeight="1">
      <c r="D223" s="86"/>
    </row>
    <row r="224" ht="15.75" customHeight="1">
      <c r="D224" s="86"/>
    </row>
    <row r="225" ht="15.75" customHeight="1">
      <c r="D225" s="86"/>
    </row>
    <row r="226" ht="15.75" customHeight="1">
      <c r="D226" s="86"/>
    </row>
    <row r="227" ht="15.75" customHeight="1">
      <c r="D227" s="86"/>
    </row>
    <row r="228" ht="15.75" customHeight="1">
      <c r="D228" s="86"/>
    </row>
    <row r="229" ht="15.75" customHeight="1">
      <c r="D229" s="86"/>
    </row>
    <row r="230" ht="15.75" customHeight="1">
      <c r="D230" s="86"/>
    </row>
    <row r="231" ht="15.75" customHeight="1">
      <c r="D231" s="86"/>
    </row>
    <row r="232" ht="15.75" customHeight="1">
      <c r="D232" s="86"/>
    </row>
    <row r="233" ht="15.75" customHeight="1">
      <c r="D233" s="86"/>
    </row>
    <row r="234" ht="15.75" customHeight="1">
      <c r="D234" s="86"/>
    </row>
    <row r="235" ht="15.75" customHeight="1">
      <c r="D235" s="86"/>
    </row>
    <row r="236" ht="15.75" customHeight="1">
      <c r="D236" s="86"/>
    </row>
    <row r="237" ht="15.75" customHeight="1">
      <c r="D237" s="86"/>
    </row>
    <row r="238" ht="15.75" customHeight="1">
      <c r="D238" s="86"/>
    </row>
    <row r="239" ht="15.75" customHeight="1">
      <c r="D239" s="86"/>
    </row>
    <row r="240" ht="15.75" customHeight="1">
      <c r="D240" s="86"/>
    </row>
    <row r="241" ht="15.75" customHeight="1">
      <c r="D241" s="86"/>
    </row>
    <row r="242" ht="15.75" customHeight="1">
      <c r="D242" s="86"/>
    </row>
    <row r="243" ht="15.75" customHeight="1">
      <c r="D243" s="86"/>
    </row>
    <row r="244" ht="15.75" customHeight="1">
      <c r="D244" s="86"/>
    </row>
    <row r="245" ht="15.75" customHeight="1">
      <c r="D245" s="86"/>
    </row>
    <row r="246" ht="15.75" customHeight="1">
      <c r="D246" s="86"/>
    </row>
    <row r="247" ht="15.75" customHeight="1">
      <c r="D247" s="86"/>
    </row>
    <row r="248" ht="15.75" customHeight="1">
      <c r="D248" s="86"/>
    </row>
    <row r="249" ht="15.75" customHeight="1">
      <c r="D249" s="86"/>
    </row>
    <row r="250" ht="15.75" customHeight="1">
      <c r="D250" s="86"/>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E41:G41"/>
    <mergeCell ref="E42:G42"/>
    <mergeCell ref="E34:G34"/>
    <mergeCell ref="E35:G35"/>
    <mergeCell ref="E36:G36"/>
    <mergeCell ref="E37:G37"/>
    <mergeCell ref="E38:G38"/>
    <mergeCell ref="E39:G39"/>
    <mergeCell ref="E40:G40"/>
    <mergeCell ref="E3:G6"/>
    <mergeCell ref="E7:G7"/>
    <mergeCell ref="E8:G8"/>
    <mergeCell ref="E9:G9"/>
    <mergeCell ref="E10:G10"/>
    <mergeCell ref="E11:G11"/>
    <mergeCell ref="E12:G12"/>
    <mergeCell ref="A1:E1"/>
    <mergeCell ref="A2:E2"/>
    <mergeCell ref="A3:B6"/>
    <mergeCell ref="C3:C6"/>
    <mergeCell ref="D3:D6"/>
    <mergeCell ref="A7:A26"/>
    <mergeCell ref="B7:B14"/>
    <mergeCell ref="B22:B26"/>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B34:B36"/>
    <mergeCell ref="B37:B43"/>
    <mergeCell ref="B15:B19"/>
    <mergeCell ref="B20:B21"/>
    <mergeCell ref="A27:A33"/>
    <mergeCell ref="B27:B28"/>
    <mergeCell ref="B29:B30"/>
    <mergeCell ref="B31:B33"/>
    <mergeCell ref="A34:A48"/>
    <mergeCell ref="B44:B48"/>
    <mergeCell ref="E43:G43"/>
    <mergeCell ref="E44:G44"/>
    <mergeCell ref="E45:G45"/>
    <mergeCell ref="E46:G46"/>
    <mergeCell ref="E47:G47"/>
    <mergeCell ref="E48:G48"/>
    <mergeCell ref="E27:G27"/>
    <mergeCell ref="E28:G28"/>
    <mergeCell ref="E29:G29"/>
    <mergeCell ref="E30:G30"/>
    <mergeCell ref="E31:G31"/>
    <mergeCell ref="E32:G32"/>
    <mergeCell ref="E33:G33"/>
  </mergeCells>
  <hyperlinks>
    <hyperlink r:id="rId2" ref="F2"/>
  </hyperlinks>
  <printOptions/>
  <pageMargins bottom="0.6153942595885195" footer="0.0" header="0.0" left="0.2715773431546864" right="0.980695961391923" top="0.6"/>
  <pageSetup paperSize="9" orientation="landscape"/>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6.86"/>
    <col customWidth="1" min="2" max="2" width="13.14"/>
    <col customWidth="1" min="3" max="3" width="12.29"/>
    <col customWidth="1" min="4" max="4" width="12.43"/>
    <col customWidth="1" min="5" max="5" width="14.14"/>
    <col customWidth="1" min="6" max="6" width="11.14"/>
    <col customWidth="1" min="7" max="7" width="7.0"/>
    <col customWidth="1" min="8" max="8" width="7.14"/>
    <col customWidth="1" min="9" max="9" width="8.71"/>
    <col customWidth="1" min="10" max="10" width="11.57"/>
    <col customWidth="1" min="11" max="11" width="8.14"/>
    <col customWidth="1" min="12" max="12" width="7.0"/>
    <col customWidth="1" min="13" max="13" width="8.71"/>
    <col customWidth="1" min="14" max="14" width="11.29"/>
    <col customWidth="1" min="15" max="15" width="8.29"/>
    <col customWidth="1" min="16" max="16" width="7.14"/>
    <col customWidth="1" min="17" max="25" width="8.71"/>
  </cols>
  <sheetData>
    <row r="1" ht="22.5" customHeight="1">
      <c r="A1" s="34" t="s">
        <v>32</v>
      </c>
      <c r="F1" s="2" t="s">
        <v>33</v>
      </c>
      <c r="N1" s="1" t="s">
        <v>34</v>
      </c>
      <c r="R1" s="81"/>
      <c r="S1" s="81"/>
      <c r="T1" s="81"/>
      <c r="U1" s="81"/>
      <c r="V1" s="81"/>
      <c r="W1" s="81"/>
      <c r="X1" s="81"/>
      <c r="Y1" s="81"/>
    </row>
    <row r="2" ht="15.0" customHeight="1">
      <c r="A2" s="4"/>
      <c r="F2" s="87" t="s">
        <v>120</v>
      </c>
      <c r="R2" s="81"/>
      <c r="S2" s="81"/>
      <c r="T2" s="81"/>
      <c r="U2" s="81"/>
      <c r="V2" s="81"/>
      <c r="W2" s="81"/>
      <c r="X2" s="81"/>
      <c r="Y2" s="81"/>
    </row>
    <row r="3" ht="12.75" customHeight="1">
      <c r="F3" s="88"/>
      <c r="I3" s="89"/>
      <c r="J3" s="90"/>
      <c r="M3" s="91"/>
      <c r="N3" s="92"/>
      <c r="Q3" s="93"/>
      <c r="R3" s="81"/>
      <c r="S3" s="81"/>
      <c r="T3" s="81"/>
      <c r="U3" s="81"/>
      <c r="V3" s="81"/>
      <c r="W3" s="81"/>
      <c r="X3" s="81"/>
      <c r="Y3" s="81"/>
    </row>
    <row r="4" ht="12.75" customHeight="1">
      <c r="R4" s="81"/>
      <c r="S4" s="81"/>
      <c r="T4" s="81"/>
      <c r="U4" s="81"/>
      <c r="V4" s="81"/>
      <c r="W4" s="81"/>
      <c r="X4" s="81"/>
      <c r="Y4" s="81"/>
    </row>
    <row r="5" ht="12.75" customHeight="1">
      <c r="R5" s="81"/>
      <c r="S5" s="81"/>
      <c r="T5" s="81"/>
      <c r="U5" s="81"/>
      <c r="V5" s="81"/>
      <c r="W5" s="81"/>
      <c r="X5" s="81"/>
      <c r="Y5" s="81"/>
    </row>
    <row r="6" ht="12.75" customHeight="1">
      <c r="R6" s="81"/>
      <c r="S6" s="81"/>
      <c r="T6" s="81"/>
      <c r="U6" s="81"/>
      <c r="V6" s="81"/>
      <c r="W6" s="81"/>
      <c r="X6" s="81"/>
      <c r="Y6" s="81"/>
    </row>
    <row r="7" ht="21.0" customHeight="1">
      <c r="R7" s="81"/>
      <c r="S7" s="81"/>
      <c r="T7" s="81"/>
      <c r="U7" s="81"/>
      <c r="V7" s="81"/>
      <c r="W7" s="81"/>
      <c r="X7" s="81"/>
      <c r="Y7" s="81"/>
    </row>
    <row r="8" ht="12.75" customHeight="1">
      <c r="A8" s="94" t="s">
        <v>121</v>
      </c>
      <c r="B8" s="95" t="s">
        <v>122</v>
      </c>
      <c r="C8" s="96" t="s">
        <v>123</v>
      </c>
      <c r="D8" s="97" t="s">
        <v>124</v>
      </c>
      <c r="E8" s="98" t="s">
        <v>125</v>
      </c>
      <c r="F8" s="99" t="s">
        <v>126</v>
      </c>
      <c r="G8" s="99" t="s">
        <v>127</v>
      </c>
      <c r="H8" s="100" t="s">
        <v>128</v>
      </c>
      <c r="I8" s="101" t="s">
        <v>129</v>
      </c>
      <c r="J8" s="102" t="s">
        <v>126</v>
      </c>
      <c r="K8" s="102" t="s">
        <v>127</v>
      </c>
      <c r="L8" s="102" t="s">
        <v>128</v>
      </c>
      <c r="M8" s="102" t="s">
        <v>130</v>
      </c>
      <c r="N8" s="103" t="s">
        <v>126</v>
      </c>
      <c r="O8" s="103" t="s">
        <v>127</v>
      </c>
      <c r="P8" s="103" t="s">
        <v>128</v>
      </c>
      <c r="Q8" s="103" t="s">
        <v>131</v>
      </c>
      <c r="R8" s="81"/>
      <c r="S8" s="81"/>
      <c r="T8" s="81"/>
      <c r="U8" s="81"/>
      <c r="V8" s="81"/>
      <c r="W8" s="81"/>
      <c r="X8" s="81"/>
      <c r="Y8" s="81"/>
    </row>
    <row r="9" ht="12.75" customHeight="1">
      <c r="A9" s="104" t="s">
        <v>40</v>
      </c>
      <c r="B9" s="105" t="s">
        <v>41</v>
      </c>
      <c r="C9" s="106">
        <f>'Saberes básicos | 1º ESO Biolog'!C7</f>
        <v>2.380952381</v>
      </c>
      <c r="D9" s="107" t="str">
        <f>'Saberes básicos | 1º ESO Biolog'!D7</f>
        <v>BYG 3.A.1.</v>
      </c>
      <c r="E9" s="108" t="str">
        <f t="shared" ref="E9:E40" si="1">IFERROR(AVERAGE(I9,M9,Q9),"")</f>
        <v/>
      </c>
      <c r="F9" s="109" t="s">
        <v>132</v>
      </c>
      <c r="G9" s="109" t="s">
        <v>133</v>
      </c>
      <c r="H9" s="110" t="str">
        <f>IFERROR(__xludf.DUMMYFUNCTION("split( D9,""BYG"")")," 3.A.1.")</f>
        <v> 3.A.1.</v>
      </c>
      <c r="I9" s="111"/>
      <c r="J9" s="112"/>
      <c r="K9" s="109" t="s">
        <v>133</v>
      </c>
      <c r="L9" s="113" t="str">
        <f>IFERROR(__xludf.DUMMYFUNCTION("split(D9,""BYG"")")," 3.A.1.")</f>
        <v> 3.A.1.</v>
      </c>
      <c r="M9" s="114"/>
      <c r="N9" s="115"/>
      <c r="O9" s="109" t="s">
        <v>133</v>
      </c>
      <c r="P9" s="116" t="str">
        <f>IFERROR(__xludf.DUMMYFUNCTION("split(D9,""BYG"")")," 3.A.1.")</f>
        <v> 3.A.1.</v>
      </c>
      <c r="Q9" s="117"/>
    </row>
    <row r="10" ht="12.75" customHeight="1">
      <c r="C10" s="106">
        <f>'Saberes básicos | 1º ESO Biolog'!C8</f>
        <v>2.380952381</v>
      </c>
      <c r="D10" s="107" t="str">
        <f>'Saberes básicos | 1º ESO Biolog'!D8</f>
        <v>BYG 3.A.3.</v>
      </c>
      <c r="E10" s="108" t="str">
        <f t="shared" si="1"/>
        <v/>
      </c>
      <c r="F10" s="109" t="s">
        <v>132</v>
      </c>
      <c r="G10" s="109" t="s">
        <v>133</v>
      </c>
      <c r="H10" s="110" t="str">
        <f>IFERROR(__xludf.DUMMYFUNCTION("split( D10,""BYG"")")," 3.A.3.")</f>
        <v> 3.A.3.</v>
      </c>
      <c r="I10" s="111"/>
      <c r="J10" s="112"/>
      <c r="K10" s="109" t="s">
        <v>133</v>
      </c>
      <c r="L10" s="113" t="str">
        <f>IFERROR(__xludf.DUMMYFUNCTION("split(D10,""BYG"")")," 3.A.3.")</f>
        <v> 3.A.3.</v>
      </c>
      <c r="M10" s="114"/>
      <c r="N10" s="115"/>
      <c r="O10" s="109" t="s">
        <v>133</v>
      </c>
      <c r="P10" s="116" t="str">
        <f>IFERROR(__xludf.DUMMYFUNCTION("split(D10,""BYG"")")," 3.A.3.")</f>
        <v> 3.A.3.</v>
      </c>
      <c r="Q10" s="117"/>
    </row>
    <row r="11" ht="12.75" customHeight="1">
      <c r="C11" s="106">
        <f>'Saberes básicos | 1º ESO Biolog'!C9</f>
        <v>2.380952381</v>
      </c>
      <c r="D11" s="107" t="str">
        <f>'Saberes básicos | 1º ESO Biolog'!D9</f>
        <v>BYG 3.A.4.</v>
      </c>
      <c r="E11" s="108" t="str">
        <f t="shared" si="1"/>
        <v/>
      </c>
      <c r="F11" s="109" t="s">
        <v>132</v>
      </c>
      <c r="G11" s="109" t="s">
        <v>133</v>
      </c>
      <c r="H11" s="110" t="str">
        <f>IFERROR(__xludf.DUMMYFUNCTION("split( D11,""BYG"")")," 3.A.4.")</f>
        <v> 3.A.4.</v>
      </c>
      <c r="I11" s="111"/>
      <c r="J11" s="112"/>
      <c r="K11" s="109" t="s">
        <v>133</v>
      </c>
      <c r="L11" s="113" t="str">
        <f>IFERROR(__xludf.DUMMYFUNCTION("split(D11,""BYG"")")," 3.A.4.")</f>
        <v> 3.A.4.</v>
      </c>
      <c r="M11" s="114"/>
      <c r="N11" s="115"/>
      <c r="O11" s="109" t="s">
        <v>133</v>
      </c>
      <c r="P11" s="116" t="str">
        <f>IFERROR(__xludf.DUMMYFUNCTION("split(D11,""BYG"")")," 3.A.4.")</f>
        <v> 3.A.4.</v>
      </c>
      <c r="Q11" s="117"/>
    </row>
    <row r="12" ht="12.75" customHeight="1">
      <c r="C12" s="106">
        <f>'Saberes básicos | 1º ESO Biolog'!C10</f>
        <v>2.380952381</v>
      </c>
      <c r="D12" s="107" t="str">
        <f>'Saberes básicos | 1º ESO Biolog'!D10</f>
        <v>BYG 3.A.5.</v>
      </c>
      <c r="E12" s="108" t="str">
        <f t="shared" si="1"/>
        <v/>
      </c>
      <c r="F12" s="109" t="s">
        <v>132</v>
      </c>
      <c r="G12" s="109" t="s">
        <v>133</v>
      </c>
      <c r="H12" s="110" t="str">
        <f>IFERROR(__xludf.DUMMYFUNCTION("split( D12,""BYG"")")," 3.A.5.")</f>
        <v> 3.A.5.</v>
      </c>
      <c r="I12" s="111"/>
      <c r="J12" s="112"/>
      <c r="K12" s="109" t="s">
        <v>133</v>
      </c>
      <c r="L12" s="113" t="str">
        <f>IFERROR(__xludf.DUMMYFUNCTION("split(D12,""BYG"")")," 3.A.5.")</f>
        <v> 3.A.5.</v>
      </c>
      <c r="M12" s="114"/>
      <c r="N12" s="115"/>
      <c r="O12" s="109" t="s">
        <v>133</v>
      </c>
      <c r="P12" s="116" t="str">
        <f>IFERROR(__xludf.DUMMYFUNCTION("split(D12,""BYG"")")," 3.A.5.")</f>
        <v> 3.A.5.</v>
      </c>
      <c r="Q12" s="117"/>
    </row>
    <row r="13" ht="12.75" customHeight="1">
      <c r="C13" s="106">
        <f>'Saberes básicos | 1º ESO Biolog'!C11</f>
        <v>2.380952381</v>
      </c>
      <c r="D13" s="107" t="str">
        <f>'Saberes básicos | 1º ESO Biolog'!D11</f>
        <v>BYG 3.A.6.</v>
      </c>
      <c r="E13" s="108" t="str">
        <f t="shared" si="1"/>
        <v/>
      </c>
      <c r="F13" s="109" t="s">
        <v>132</v>
      </c>
      <c r="G13" s="109" t="s">
        <v>133</v>
      </c>
      <c r="H13" s="110" t="str">
        <f>IFERROR(__xludf.DUMMYFUNCTION("split( D13,""BYG"")")," 3.A.6.")</f>
        <v> 3.A.6.</v>
      </c>
      <c r="I13" s="111"/>
      <c r="J13" s="112"/>
      <c r="K13" s="109" t="s">
        <v>133</v>
      </c>
      <c r="L13" s="113" t="str">
        <f>IFERROR(__xludf.DUMMYFUNCTION("split(D13,""BYG"")")," 3.A.6.")</f>
        <v> 3.A.6.</v>
      </c>
      <c r="M13" s="114"/>
      <c r="N13" s="115"/>
      <c r="O13" s="109" t="s">
        <v>133</v>
      </c>
      <c r="P13" s="116" t="str">
        <f>IFERROR(__xludf.DUMMYFUNCTION("split(D13,""BYG"")")," 3.A.6.")</f>
        <v> 3.A.6.</v>
      </c>
      <c r="Q13" s="117"/>
    </row>
    <row r="14" ht="12.75" customHeight="1">
      <c r="C14" s="106">
        <f>'Saberes básicos | 1º ESO Biolog'!C12</f>
        <v>2.380952381</v>
      </c>
      <c r="D14" s="107" t="str">
        <f>'Saberes básicos | 1º ESO Biolog'!D12</f>
        <v>BYG 3.A.7.</v>
      </c>
      <c r="E14" s="108" t="str">
        <f t="shared" si="1"/>
        <v/>
      </c>
      <c r="F14" s="109" t="s">
        <v>132</v>
      </c>
      <c r="G14" s="109" t="s">
        <v>133</v>
      </c>
      <c r="H14" s="110" t="str">
        <f>IFERROR(__xludf.DUMMYFUNCTION("split( D14,""BYG"")")," 3.A.7.")</f>
        <v> 3.A.7.</v>
      </c>
      <c r="I14" s="111"/>
      <c r="J14" s="112"/>
      <c r="K14" s="109" t="s">
        <v>133</v>
      </c>
      <c r="L14" s="113" t="str">
        <f>IFERROR(__xludf.DUMMYFUNCTION("split(D14,""BYG"")")," 3.A.7.")</f>
        <v> 3.A.7.</v>
      </c>
      <c r="M14" s="114"/>
      <c r="N14" s="115"/>
      <c r="O14" s="109" t="s">
        <v>133</v>
      </c>
      <c r="P14" s="116" t="str">
        <f>IFERROR(__xludf.DUMMYFUNCTION("split(D14,""BYG"")")," 3.A.7.")</f>
        <v> 3.A.7.</v>
      </c>
      <c r="Q14" s="117"/>
    </row>
    <row r="15" ht="12.75" customHeight="1">
      <c r="C15" s="106">
        <f>'Saberes básicos | 1º ESO Biolog'!C13</f>
        <v>2.380952381</v>
      </c>
      <c r="D15" s="107" t="str">
        <f>'Saberes básicos | 1º ESO Biolog'!D13</f>
        <v>BYG 3.A.8.</v>
      </c>
      <c r="E15" s="108" t="str">
        <f t="shared" si="1"/>
        <v/>
      </c>
      <c r="F15" s="109" t="s">
        <v>132</v>
      </c>
      <c r="G15" s="109" t="s">
        <v>133</v>
      </c>
      <c r="H15" s="110" t="str">
        <f>IFERROR(__xludf.DUMMYFUNCTION("split( D15,""BYG"")")," 3.A.8.")</f>
        <v> 3.A.8.</v>
      </c>
      <c r="I15" s="111"/>
      <c r="J15" s="112"/>
      <c r="K15" s="109" t="s">
        <v>133</v>
      </c>
      <c r="L15" s="113" t="str">
        <f>IFERROR(__xludf.DUMMYFUNCTION("split(D15,""BYG"")")," 3.A.8.")</f>
        <v> 3.A.8.</v>
      </c>
      <c r="M15" s="114"/>
      <c r="N15" s="115"/>
      <c r="O15" s="109" t="s">
        <v>133</v>
      </c>
      <c r="P15" s="116" t="str">
        <f>IFERROR(__xludf.DUMMYFUNCTION("split(D15,""BYG"")")," 3.A.8.")</f>
        <v> 3.A.8.</v>
      </c>
      <c r="Q15" s="117"/>
    </row>
    <row r="16" ht="12.75" customHeight="1">
      <c r="C16" s="106">
        <f>'Saberes básicos | 1º ESO Biolog'!C14</f>
        <v>2.380952381</v>
      </c>
      <c r="D16" s="107" t="str">
        <f>'Saberes básicos | 1º ESO Biolog'!D14</f>
        <v>BYG 3.A.9.</v>
      </c>
      <c r="E16" s="108" t="str">
        <f t="shared" si="1"/>
        <v/>
      </c>
      <c r="F16" s="109" t="s">
        <v>132</v>
      </c>
      <c r="G16" s="109" t="s">
        <v>133</v>
      </c>
      <c r="H16" s="110" t="str">
        <f>IFERROR(__xludf.DUMMYFUNCTION("split( D16,""BYG"")")," 3.A.9.")</f>
        <v> 3.A.9.</v>
      </c>
      <c r="I16" s="111"/>
      <c r="J16" s="112"/>
      <c r="K16" s="109" t="s">
        <v>133</v>
      </c>
      <c r="L16" s="113" t="str">
        <f>IFERROR(__xludf.DUMMYFUNCTION("split(D16,""BYG"")")," 3.A.9.")</f>
        <v> 3.A.9.</v>
      </c>
      <c r="M16" s="114"/>
      <c r="N16" s="115"/>
      <c r="O16" s="109" t="s">
        <v>133</v>
      </c>
      <c r="P16" s="116" t="str">
        <f>IFERROR(__xludf.DUMMYFUNCTION("split(D16,""BYG"")")," 3.A.9.")</f>
        <v> 3.A.9.</v>
      </c>
      <c r="Q16" s="117"/>
    </row>
    <row r="17" ht="12.75" customHeight="1">
      <c r="B17" s="118" t="str">
        <f>'Saberes básicos | 1º ESO Biolog'!B15</f>
        <v>Tema 2 </v>
      </c>
      <c r="C17" s="119">
        <f>'Saberes básicos | 1º ESO Biolog'!C15</f>
        <v>2.380952381</v>
      </c>
      <c r="D17" s="120" t="str">
        <f>'Saberes básicos | 1º ESO Biolog'!D15</f>
        <v>BYG 3.B.1.</v>
      </c>
      <c r="E17" s="121" t="str">
        <f t="shared" si="1"/>
        <v/>
      </c>
      <c r="F17" s="109" t="s">
        <v>132</v>
      </c>
      <c r="G17" s="109" t="s">
        <v>134</v>
      </c>
      <c r="H17" s="122" t="s">
        <v>135</v>
      </c>
      <c r="I17" s="111"/>
      <c r="J17" s="112"/>
      <c r="K17" s="109" t="s">
        <v>134</v>
      </c>
      <c r="L17" s="113" t="s">
        <v>135</v>
      </c>
      <c r="M17" s="114"/>
      <c r="N17" s="115"/>
      <c r="O17" s="109" t="s">
        <v>134</v>
      </c>
      <c r="P17" s="116" t="s">
        <v>135</v>
      </c>
      <c r="Q17" s="117"/>
    </row>
    <row r="18" ht="12.75" customHeight="1">
      <c r="C18" s="119">
        <f>'Saberes básicos | 1º ESO Biolog'!C16</f>
        <v>2.380952381</v>
      </c>
      <c r="D18" s="120" t="str">
        <f>'Saberes básicos | 1º ESO Biolog'!D16</f>
        <v>BYG 3.B.2.</v>
      </c>
      <c r="E18" s="121" t="str">
        <f t="shared" si="1"/>
        <v/>
      </c>
      <c r="F18" s="109" t="s">
        <v>132</v>
      </c>
      <c r="G18" s="109" t="s">
        <v>134</v>
      </c>
      <c r="H18" s="122" t="s">
        <v>136</v>
      </c>
      <c r="I18" s="111"/>
      <c r="J18" s="112"/>
      <c r="K18" s="109" t="s">
        <v>134</v>
      </c>
      <c r="L18" s="113" t="s">
        <v>136</v>
      </c>
      <c r="M18" s="114"/>
      <c r="N18" s="115"/>
      <c r="O18" s="109" t="s">
        <v>134</v>
      </c>
      <c r="P18" s="116" t="s">
        <v>136</v>
      </c>
      <c r="Q18" s="117"/>
    </row>
    <row r="19" ht="12.75" customHeight="1">
      <c r="C19" s="119">
        <f>'Saberes básicos | 1º ESO Biolog'!C17</f>
        <v>2.380952381</v>
      </c>
      <c r="D19" s="120" t="str">
        <f>'Saberes básicos | 1º ESO Biolog'!D17</f>
        <v>BYG 3.B.3.</v>
      </c>
      <c r="E19" s="121" t="str">
        <f t="shared" si="1"/>
        <v/>
      </c>
      <c r="F19" s="109" t="s">
        <v>132</v>
      </c>
      <c r="G19" s="109" t="s">
        <v>134</v>
      </c>
      <c r="H19" s="122" t="s">
        <v>137</v>
      </c>
      <c r="I19" s="111"/>
      <c r="J19" s="112"/>
      <c r="K19" s="109" t="s">
        <v>134</v>
      </c>
      <c r="L19" s="113" t="s">
        <v>137</v>
      </c>
      <c r="M19" s="114"/>
      <c r="N19" s="115"/>
      <c r="O19" s="109" t="s">
        <v>134</v>
      </c>
      <c r="P19" s="116" t="s">
        <v>137</v>
      </c>
      <c r="Q19" s="117"/>
    </row>
    <row r="20" ht="12.75" customHeight="1">
      <c r="C20" s="119">
        <f>'Saberes básicos | 1º ESO Biolog'!C18</f>
        <v>2.380952381</v>
      </c>
      <c r="D20" s="120" t="str">
        <f>'Saberes básicos | 1º ESO Biolog'!D18</f>
        <v>BYG 3.B.4.</v>
      </c>
      <c r="E20" s="121" t="str">
        <f t="shared" si="1"/>
        <v/>
      </c>
      <c r="F20" s="109" t="s">
        <v>132</v>
      </c>
      <c r="G20" s="109" t="s">
        <v>134</v>
      </c>
      <c r="H20" s="122" t="s">
        <v>138</v>
      </c>
      <c r="I20" s="111"/>
      <c r="J20" s="112"/>
      <c r="K20" s="109" t="s">
        <v>134</v>
      </c>
      <c r="L20" s="113" t="s">
        <v>138</v>
      </c>
      <c r="M20" s="114"/>
      <c r="N20" s="115"/>
      <c r="O20" s="109" t="s">
        <v>134</v>
      </c>
      <c r="P20" s="116" t="s">
        <v>138</v>
      </c>
      <c r="Q20" s="117"/>
    </row>
    <row r="21" ht="12.75" customHeight="1">
      <c r="C21" s="119">
        <f>'Saberes básicos | 1º ESO Biolog'!C19</f>
        <v>2.380952381</v>
      </c>
      <c r="D21" s="120" t="str">
        <f>'Saberes básicos | 1º ESO Biolog'!D19</f>
        <v>BYG 3.B.5.</v>
      </c>
      <c r="E21" s="121" t="str">
        <f t="shared" si="1"/>
        <v/>
      </c>
      <c r="F21" s="109" t="s">
        <v>132</v>
      </c>
      <c r="G21" s="109" t="s">
        <v>134</v>
      </c>
      <c r="H21" s="122" t="s">
        <v>139</v>
      </c>
      <c r="I21" s="111"/>
      <c r="J21" s="112"/>
      <c r="K21" s="109" t="s">
        <v>134</v>
      </c>
      <c r="L21" s="113" t="s">
        <v>139</v>
      </c>
      <c r="M21" s="114"/>
      <c r="N21" s="115"/>
      <c r="O21" s="109" t="s">
        <v>134</v>
      </c>
      <c r="P21" s="116" t="s">
        <v>139</v>
      </c>
      <c r="Q21" s="117"/>
    </row>
    <row r="22" ht="12.75" customHeight="1">
      <c r="B22" s="123" t="str">
        <f>'Saberes básicos | 1º ESO Biolog'!B20</f>
        <v>Tema 3</v>
      </c>
      <c r="C22" s="106">
        <f>'Saberes básicos | 1º ESO Biolog'!C20</f>
        <v>2.380952381</v>
      </c>
      <c r="D22" s="107" t="str">
        <f>'Saberes básicos | 1º ESO Biolog'!D20</f>
        <v>BYG 3.B.5.</v>
      </c>
      <c r="E22" s="108" t="str">
        <f t="shared" si="1"/>
        <v/>
      </c>
      <c r="F22" s="109" t="s">
        <v>132</v>
      </c>
      <c r="G22" s="109" t="s">
        <v>140</v>
      </c>
      <c r="H22" s="122" t="s">
        <v>139</v>
      </c>
      <c r="I22" s="111"/>
      <c r="J22" s="112"/>
      <c r="K22" s="109" t="s">
        <v>140</v>
      </c>
      <c r="L22" s="113" t="s">
        <v>139</v>
      </c>
      <c r="M22" s="114"/>
      <c r="N22" s="115"/>
      <c r="O22" s="109" t="s">
        <v>140</v>
      </c>
      <c r="P22" s="116" t="s">
        <v>139</v>
      </c>
      <c r="Q22" s="117"/>
    </row>
    <row r="23" ht="12.75" customHeight="1">
      <c r="C23" s="106">
        <f>'Saberes básicos | 1º ESO Biolog'!C21</f>
        <v>2.380952381</v>
      </c>
      <c r="D23" s="107" t="str">
        <f>'Saberes básicos | 1º ESO Biolog'!D21</f>
        <v>BYG 3.E.3.</v>
      </c>
      <c r="E23" s="108" t="str">
        <f t="shared" si="1"/>
        <v/>
      </c>
      <c r="F23" s="109" t="s">
        <v>132</v>
      </c>
      <c r="G23" s="109" t="s">
        <v>140</v>
      </c>
      <c r="H23" s="110" t="str">
        <f>IFERROR(__xludf.DUMMYFUNCTION("split( D23,""BYG"")")," 3.E.3.")</f>
        <v> 3.E.3.</v>
      </c>
      <c r="I23" s="111"/>
      <c r="J23" s="112"/>
      <c r="K23" s="109" t="s">
        <v>140</v>
      </c>
      <c r="L23" s="113" t="str">
        <f>IFERROR(__xludf.DUMMYFUNCTION("split(D23,""BYG"")")," 3.E.3.")</f>
        <v> 3.E.3.</v>
      </c>
      <c r="M23" s="114"/>
      <c r="N23" s="115"/>
      <c r="O23" s="109" t="s">
        <v>140</v>
      </c>
      <c r="P23" s="116" t="str">
        <f>IFERROR(__xludf.DUMMYFUNCTION("split(D23,""BYG"")")," 3.E.3.")</f>
        <v> 3.E.3.</v>
      </c>
      <c r="Q23" s="117"/>
    </row>
    <row r="24" ht="12.75" customHeight="1">
      <c r="B24" s="118" t="str">
        <f>'Saberes básicos | 1º ESO Biolog'!B22</f>
        <v>Tema 4</v>
      </c>
      <c r="C24" s="119">
        <f>'Saberes básicos | 1º ESO Biolog'!C22</f>
        <v>2.380952381</v>
      </c>
      <c r="D24" s="120" t="str">
        <f>'Saberes básicos | 1º ESO Biolog'!D22</f>
        <v>BYG 3.B.6.</v>
      </c>
      <c r="E24" s="121" t="str">
        <f t="shared" si="1"/>
        <v/>
      </c>
      <c r="F24" s="109" t="s">
        <v>132</v>
      </c>
      <c r="G24" s="109" t="s">
        <v>141</v>
      </c>
      <c r="H24" s="122" t="s">
        <v>142</v>
      </c>
      <c r="I24" s="111"/>
      <c r="J24" s="112"/>
      <c r="K24" s="109" t="s">
        <v>141</v>
      </c>
      <c r="L24" s="113" t="s">
        <v>142</v>
      </c>
      <c r="M24" s="114"/>
      <c r="N24" s="115"/>
      <c r="O24" s="109" t="s">
        <v>141</v>
      </c>
      <c r="P24" s="116" t="s">
        <v>142</v>
      </c>
      <c r="Q24" s="117"/>
    </row>
    <row r="25" ht="12.75" customHeight="1">
      <c r="C25" s="119">
        <f>'Saberes básicos | 1º ESO Biolog'!C23</f>
        <v>2.380952381</v>
      </c>
      <c r="D25" s="120" t="str">
        <f>'Saberes básicos | 1º ESO Biolog'!D23</f>
        <v>BYG 3.C.1.</v>
      </c>
      <c r="E25" s="121" t="str">
        <f t="shared" si="1"/>
        <v/>
      </c>
      <c r="F25" s="109" t="s">
        <v>132</v>
      </c>
      <c r="G25" s="109" t="s">
        <v>141</v>
      </c>
      <c r="H25" s="110" t="str">
        <f>IFERROR(__xludf.DUMMYFUNCTION("split( D25,""BYG"")")," 3.C.1.")</f>
        <v> 3.C.1.</v>
      </c>
      <c r="I25" s="111"/>
      <c r="J25" s="112"/>
      <c r="K25" s="109" t="s">
        <v>141</v>
      </c>
      <c r="L25" s="113" t="str">
        <f>IFERROR(__xludf.DUMMYFUNCTION("split(D25,""BYG"")")," 3.C.1.")</f>
        <v> 3.C.1.</v>
      </c>
      <c r="M25" s="114"/>
      <c r="N25" s="115"/>
      <c r="O25" s="109" t="s">
        <v>141</v>
      </c>
      <c r="P25" s="116" t="str">
        <f>IFERROR(__xludf.DUMMYFUNCTION("split(D25,""BYG"")")," 3.C.1.")</f>
        <v> 3.C.1.</v>
      </c>
      <c r="Q25" s="117"/>
    </row>
    <row r="26" ht="12.75" customHeight="1">
      <c r="C26" s="119">
        <f>'Saberes básicos | 1º ESO Biolog'!C24</f>
        <v>2.380952381</v>
      </c>
      <c r="D26" s="120" t="str">
        <f>'Saberes básicos | 1º ESO Biolog'!D24</f>
        <v>BYG 3.C.2.</v>
      </c>
      <c r="E26" s="121" t="str">
        <f t="shared" si="1"/>
        <v/>
      </c>
      <c r="F26" s="109" t="s">
        <v>132</v>
      </c>
      <c r="G26" s="109" t="s">
        <v>141</v>
      </c>
      <c r="H26" s="110" t="str">
        <f>IFERROR(__xludf.DUMMYFUNCTION("split( D26,""BYG"")")," 3.C.2.")</f>
        <v> 3.C.2.</v>
      </c>
      <c r="I26" s="111"/>
      <c r="J26" s="112"/>
      <c r="K26" s="109" t="s">
        <v>141</v>
      </c>
      <c r="L26" s="113" t="str">
        <f>IFERROR(__xludf.DUMMYFUNCTION("split(D26,""BYG"")")," 3.C.2.")</f>
        <v> 3.C.2.</v>
      </c>
      <c r="M26" s="114"/>
      <c r="N26" s="115"/>
      <c r="O26" s="109" t="s">
        <v>141</v>
      </c>
      <c r="P26" s="116" t="str">
        <f>IFERROR(__xludf.DUMMYFUNCTION("split(D26,""BYG"")")," 3.C.2.")</f>
        <v> 3.C.2.</v>
      </c>
      <c r="Q26" s="117"/>
    </row>
    <row r="27" ht="12.75" customHeight="1">
      <c r="C27" s="119">
        <f>'Saberes básicos | 1º ESO Biolog'!C25</f>
        <v>2.380952381</v>
      </c>
      <c r="D27" s="120" t="str">
        <f>'Saberes básicos | 1º ESO Biolog'!D25</f>
        <v>BYG 3.C.3.</v>
      </c>
      <c r="E27" s="121" t="str">
        <f t="shared" si="1"/>
        <v/>
      </c>
      <c r="F27" s="109" t="s">
        <v>132</v>
      </c>
      <c r="G27" s="109" t="s">
        <v>141</v>
      </c>
      <c r="H27" s="110" t="str">
        <f>IFERROR(__xludf.DUMMYFUNCTION("split( D27,""BYG"")")," 3.C.3.")</f>
        <v> 3.C.3.</v>
      </c>
      <c r="I27" s="111"/>
      <c r="J27" s="112"/>
      <c r="K27" s="109" t="s">
        <v>141</v>
      </c>
      <c r="L27" s="113" t="str">
        <f>IFERROR(__xludf.DUMMYFUNCTION("split(D27,""BYG"")")," 3.C.3.")</f>
        <v> 3.C.3.</v>
      </c>
      <c r="M27" s="114"/>
      <c r="N27" s="115"/>
      <c r="O27" s="109" t="s">
        <v>141</v>
      </c>
      <c r="P27" s="116" t="str">
        <f>IFERROR(__xludf.DUMMYFUNCTION("split(D27,""BYG"")")," 3.C.3.")</f>
        <v> 3.C.3.</v>
      </c>
      <c r="Q27" s="117"/>
    </row>
    <row r="28" ht="12.75" customHeight="1">
      <c r="C28" s="119">
        <f>'Saberes básicos | 1º ESO Biolog'!C26</f>
        <v>2.380952381</v>
      </c>
      <c r="D28" s="120" t="str">
        <f>'Saberes básicos | 1º ESO Biolog'!D26</f>
        <v>BYG 3.D.1.</v>
      </c>
      <c r="E28" s="121" t="str">
        <f t="shared" si="1"/>
        <v/>
      </c>
      <c r="F28" s="109" t="s">
        <v>132</v>
      </c>
      <c r="G28" s="109" t="s">
        <v>141</v>
      </c>
      <c r="H28" s="110" t="str">
        <f>IFERROR(__xludf.DUMMYFUNCTION("split( D28,""BYG"")")," 3.D.1.")</f>
        <v> 3.D.1.</v>
      </c>
      <c r="I28" s="111"/>
      <c r="J28" s="112"/>
      <c r="K28" s="109" t="s">
        <v>141</v>
      </c>
      <c r="L28" s="113" t="str">
        <f>IFERROR(__xludf.DUMMYFUNCTION("split(D28,""BYG"")")," 3.D.1.")</f>
        <v> 3.D.1.</v>
      </c>
      <c r="M28" s="114"/>
      <c r="N28" s="115"/>
      <c r="O28" s="109" t="s">
        <v>141</v>
      </c>
      <c r="P28" s="116" t="str">
        <f>IFERROR(__xludf.DUMMYFUNCTION("split(D28,""BYG"")")," 3.D.1.")</f>
        <v> 3.D.1.</v>
      </c>
      <c r="Q28" s="117"/>
    </row>
    <row r="29" ht="12.75" customHeight="1">
      <c r="A29" s="124" t="s">
        <v>83</v>
      </c>
      <c r="B29" s="125" t="str">
        <f>'Saberes básicos | 1º ESO Biolog'!B27</f>
        <v>Tema 5</v>
      </c>
      <c r="C29" s="126">
        <f>'Saberes básicos | 1º ESO Biolog'!C27</f>
        <v>2.380952381</v>
      </c>
      <c r="D29" s="127" t="str">
        <f>'Saberes básicos | 1º ESO Biolog'!D27</f>
        <v>BYG 3.D.2.</v>
      </c>
      <c r="E29" s="128" t="str">
        <f t="shared" si="1"/>
        <v/>
      </c>
      <c r="F29" s="109" t="s">
        <v>132</v>
      </c>
      <c r="G29" s="109" t="s">
        <v>143</v>
      </c>
      <c r="H29" s="110" t="str">
        <f>IFERROR(__xludf.DUMMYFUNCTION("split( D29,""BYG"")")," 3.D.2.")</f>
        <v> 3.D.2.</v>
      </c>
      <c r="I29" s="111"/>
      <c r="J29" s="112"/>
      <c r="K29" s="109" t="s">
        <v>143</v>
      </c>
      <c r="L29" s="113" t="str">
        <f>IFERROR(__xludf.DUMMYFUNCTION("split(D29,""BYG"")")," 3.D.2.")</f>
        <v> 3.D.2.</v>
      </c>
      <c r="M29" s="114"/>
      <c r="N29" s="115"/>
      <c r="O29" s="109" t="s">
        <v>143</v>
      </c>
      <c r="P29" s="116" t="str">
        <f>IFERROR(__xludf.DUMMYFUNCTION("split(D29,""BYG"")")," 3.D.2.")</f>
        <v> 3.D.2.</v>
      </c>
      <c r="Q29" s="117"/>
    </row>
    <row r="30" ht="12.75" customHeight="1">
      <c r="C30" s="126">
        <f>'Saberes básicos | 1º ESO Biolog'!C28</f>
        <v>2.380952381</v>
      </c>
      <c r="D30" s="127" t="str">
        <f>'Saberes básicos | 1º ESO Biolog'!D28</f>
        <v>BYG 3.D.3.</v>
      </c>
      <c r="E30" s="128" t="str">
        <f t="shared" si="1"/>
        <v/>
      </c>
      <c r="F30" s="109" t="s">
        <v>132</v>
      </c>
      <c r="G30" s="109" t="s">
        <v>143</v>
      </c>
      <c r="H30" s="110" t="str">
        <f>IFERROR(__xludf.DUMMYFUNCTION("split( D30,""BYG"")")," 3.D.3.")</f>
        <v> 3.D.3.</v>
      </c>
      <c r="I30" s="111"/>
      <c r="J30" s="112"/>
      <c r="K30" s="109" t="s">
        <v>143</v>
      </c>
      <c r="L30" s="113" t="str">
        <f>IFERROR(__xludf.DUMMYFUNCTION("split(D30,""BYG"")")," 3.D.3.")</f>
        <v> 3.D.3.</v>
      </c>
      <c r="M30" s="114"/>
      <c r="N30" s="115"/>
      <c r="O30" s="109" t="s">
        <v>143</v>
      </c>
      <c r="P30" s="116" t="str">
        <f>IFERROR(__xludf.DUMMYFUNCTION("split(D30,""BYG"")")," 3.D.3.")</f>
        <v> 3.D.3.</v>
      </c>
      <c r="Q30" s="117"/>
    </row>
    <row r="31" ht="12.75" customHeight="1">
      <c r="B31" s="129" t="str">
        <f>'Saberes básicos | 1º ESO Biolog'!B29</f>
        <v>Tema 6</v>
      </c>
      <c r="C31" s="130">
        <f>'Saberes básicos | 1º ESO Biolog'!C29</f>
        <v>2.380952381</v>
      </c>
      <c r="D31" s="131" t="str">
        <f>'Saberes básicos | 1º ESO Biolog'!D29</f>
        <v>BYG 3.D.2.</v>
      </c>
      <c r="E31" s="132" t="str">
        <f t="shared" si="1"/>
        <v/>
      </c>
      <c r="F31" s="109" t="s">
        <v>132</v>
      </c>
      <c r="G31" s="109" t="s">
        <v>144</v>
      </c>
      <c r="H31" s="110" t="str">
        <f>IFERROR(__xludf.DUMMYFUNCTION("split( D31,""BYG"")")," 3.D.2.")</f>
        <v> 3.D.2.</v>
      </c>
      <c r="I31" s="111"/>
      <c r="J31" s="112"/>
      <c r="K31" s="109" t="s">
        <v>144</v>
      </c>
      <c r="L31" s="113" t="str">
        <f>IFERROR(__xludf.DUMMYFUNCTION("split(D31,""BYG"")")," 3.D.2.")</f>
        <v> 3.D.2.</v>
      </c>
      <c r="M31" s="114"/>
      <c r="N31" s="115"/>
      <c r="O31" s="109" t="s">
        <v>144</v>
      </c>
      <c r="P31" s="116" t="str">
        <f>IFERROR(__xludf.DUMMYFUNCTION("split(D31,""BYG"")")," 3.D.2.")</f>
        <v> 3.D.2.</v>
      </c>
      <c r="Q31" s="117"/>
    </row>
    <row r="32" ht="12.75" customHeight="1">
      <c r="C32" s="130">
        <f>'Saberes básicos | 1º ESO Biolog'!C30</f>
        <v>2.380952381</v>
      </c>
      <c r="D32" s="131" t="str">
        <f>'Saberes básicos | 1º ESO Biolog'!D30</f>
        <v>BYG 3.D.3.</v>
      </c>
      <c r="E32" s="132" t="str">
        <f t="shared" si="1"/>
        <v/>
      </c>
      <c r="F32" s="109" t="s">
        <v>132</v>
      </c>
      <c r="G32" s="109" t="s">
        <v>144</v>
      </c>
      <c r="H32" s="110" t="str">
        <f>IFERROR(__xludf.DUMMYFUNCTION("split( D32,""BYG"")")," 3.D.3.")</f>
        <v> 3.D.3.</v>
      </c>
      <c r="I32" s="111"/>
      <c r="J32" s="112"/>
      <c r="K32" s="109" t="s">
        <v>144</v>
      </c>
      <c r="L32" s="113" t="str">
        <f>IFERROR(__xludf.DUMMYFUNCTION("split(D32,""BYG"")")," 3.D.3.")</f>
        <v> 3.D.3.</v>
      </c>
      <c r="M32" s="114"/>
      <c r="N32" s="115"/>
      <c r="O32" s="109" t="s">
        <v>144</v>
      </c>
      <c r="P32" s="116" t="str">
        <f>IFERROR(__xludf.DUMMYFUNCTION("split(D32,""BYG"")")," 3.D.3.")</f>
        <v> 3.D.3.</v>
      </c>
      <c r="Q32" s="117"/>
    </row>
    <row r="33" ht="12.75" customHeight="1">
      <c r="B33" s="125" t="str">
        <f>'Saberes básicos | 1º ESO Biolog'!B31</f>
        <v>Tema 7</v>
      </c>
      <c r="C33" s="126">
        <f>'Saberes básicos | 1º ESO Biolog'!C31</f>
        <v>2.380952381</v>
      </c>
      <c r="D33" s="127" t="str">
        <f>'Saberes básicos | 1º ESO Biolog'!D31</f>
        <v>BYG 3.D.2.</v>
      </c>
      <c r="E33" s="128" t="str">
        <f t="shared" si="1"/>
        <v/>
      </c>
      <c r="F33" s="109" t="s">
        <v>132</v>
      </c>
      <c r="G33" s="109" t="s">
        <v>145</v>
      </c>
      <c r="H33" s="110" t="str">
        <f>IFERROR(__xludf.DUMMYFUNCTION("split( D33,""BYG"")")," 3.D.2.")</f>
        <v> 3.D.2.</v>
      </c>
      <c r="I33" s="111"/>
      <c r="J33" s="112"/>
      <c r="K33" s="109" t="s">
        <v>145</v>
      </c>
      <c r="L33" s="113" t="str">
        <f>IFERROR(__xludf.DUMMYFUNCTION("split(D33,""BYG"")")," 3.D.2.")</f>
        <v> 3.D.2.</v>
      </c>
      <c r="M33" s="114"/>
      <c r="N33" s="115"/>
      <c r="O33" s="109" t="s">
        <v>145</v>
      </c>
      <c r="P33" s="116" t="str">
        <f>IFERROR(__xludf.DUMMYFUNCTION("split(D33,""BYG"")")," 3.D.2.")</f>
        <v> 3.D.2.</v>
      </c>
      <c r="Q33" s="117"/>
    </row>
    <row r="34" ht="12.75" customHeight="1">
      <c r="C34" s="126">
        <f>'Saberes básicos | 1º ESO Biolog'!C32</f>
        <v>2.380952381</v>
      </c>
      <c r="D34" s="127" t="str">
        <f>'Saberes básicos | 1º ESO Biolog'!D32</f>
        <v>BYG 3.D.3.</v>
      </c>
      <c r="E34" s="128" t="str">
        <f t="shared" si="1"/>
        <v/>
      </c>
      <c r="F34" s="109" t="s">
        <v>132</v>
      </c>
      <c r="G34" s="109" t="s">
        <v>145</v>
      </c>
      <c r="H34" s="110" t="str">
        <f>IFERROR(__xludf.DUMMYFUNCTION("split( D34,""BYG"")")," 3.D.3.")</f>
        <v> 3.D.3.</v>
      </c>
      <c r="I34" s="111"/>
      <c r="J34" s="112"/>
      <c r="K34" s="109" t="s">
        <v>145</v>
      </c>
      <c r="L34" s="113" t="str">
        <f>IFERROR(__xludf.DUMMYFUNCTION("split(D34,""BYG"")")," 3.D.3.")</f>
        <v> 3.D.3.</v>
      </c>
      <c r="M34" s="114"/>
      <c r="N34" s="115"/>
      <c r="O34" s="109" t="s">
        <v>145</v>
      </c>
      <c r="P34" s="116" t="str">
        <f>IFERROR(__xludf.DUMMYFUNCTION("split(D34,""BYG"")")," 3.D.3.")</f>
        <v> 3.D.3.</v>
      </c>
      <c r="Q34" s="117"/>
    </row>
    <row r="35" ht="12.75" customHeight="1">
      <c r="C35" s="126">
        <f>'Saberes básicos | 1º ESO Biolog'!C33</f>
        <v>2.380952381</v>
      </c>
      <c r="D35" s="127" t="str">
        <f>'Saberes básicos | 1º ESO Biolog'!D33</f>
        <v>BYG 3.D.6.</v>
      </c>
      <c r="E35" s="128" t="str">
        <f t="shared" si="1"/>
        <v/>
      </c>
      <c r="F35" s="109" t="s">
        <v>132</v>
      </c>
      <c r="G35" s="109" t="s">
        <v>145</v>
      </c>
      <c r="H35" s="110" t="str">
        <f>IFERROR(__xludf.DUMMYFUNCTION("split( D35,""BYG"")")," 3.D.6.")</f>
        <v> 3.D.6.</v>
      </c>
      <c r="I35" s="111"/>
      <c r="J35" s="112"/>
      <c r="K35" s="109" t="s">
        <v>145</v>
      </c>
      <c r="L35" s="113" t="str">
        <f>IFERROR(__xludf.DUMMYFUNCTION("split(D35,""BYG"")")," 3.D.6.")</f>
        <v> 3.D.6.</v>
      </c>
      <c r="M35" s="114"/>
      <c r="N35" s="115"/>
      <c r="O35" s="109" t="s">
        <v>145</v>
      </c>
      <c r="P35" s="116" t="str">
        <f>IFERROR(__xludf.DUMMYFUNCTION("split(D35,""BYG"")")," 3.D.6.")</f>
        <v> 3.D.6.</v>
      </c>
      <c r="Q35" s="117"/>
    </row>
    <row r="36" ht="12.75" customHeight="1">
      <c r="A36" s="133" t="s">
        <v>93</v>
      </c>
      <c r="B36" s="134" t="str">
        <f>'Saberes básicos | 1º ESO Biolog'!B34</f>
        <v>Tema 8</v>
      </c>
      <c r="C36" s="135">
        <f>'Saberes básicos | 1º ESO Biolog'!C34</f>
        <v>2.380952381</v>
      </c>
      <c r="D36" s="136" t="str">
        <f>'Saberes básicos | 1º ESO Biolog'!D34</f>
        <v>BYG 3.D.2.</v>
      </c>
      <c r="E36" s="137" t="str">
        <f t="shared" si="1"/>
        <v/>
      </c>
      <c r="F36" s="109" t="s">
        <v>132</v>
      </c>
      <c r="G36" s="109" t="s">
        <v>146</v>
      </c>
      <c r="H36" s="110" t="str">
        <f>IFERROR(__xludf.DUMMYFUNCTION("split( D36,""BYG"")")," 3.D.2.")</f>
        <v> 3.D.2.</v>
      </c>
      <c r="I36" s="111"/>
      <c r="J36" s="112"/>
      <c r="K36" s="109" t="s">
        <v>146</v>
      </c>
      <c r="L36" s="113" t="str">
        <f>IFERROR(__xludf.DUMMYFUNCTION("split(D36,""BYG"")")," 3.D.2.")</f>
        <v> 3.D.2.</v>
      </c>
      <c r="M36" s="114"/>
      <c r="N36" s="115"/>
      <c r="O36" s="109" t="s">
        <v>146</v>
      </c>
      <c r="P36" s="116" t="str">
        <f>IFERROR(__xludf.DUMMYFUNCTION("split(D36,""BYG"")")," 3.D.2.")</f>
        <v> 3.D.2.</v>
      </c>
      <c r="Q36" s="117"/>
    </row>
    <row r="37" ht="12.75" customHeight="1">
      <c r="C37" s="135">
        <f>'Saberes básicos | 1º ESO Biolog'!C35</f>
        <v>2.380952381</v>
      </c>
      <c r="D37" s="136" t="str">
        <f>'Saberes básicos | 1º ESO Biolog'!D35</f>
        <v>BYG 3.D.3.</v>
      </c>
      <c r="E37" s="137" t="str">
        <f t="shared" si="1"/>
        <v/>
      </c>
      <c r="F37" s="109" t="s">
        <v>132</v>
      </c>
      <c r="G37" s="109" t="s">
        <v>146</v>
      </c>
      <c r="H37" s="110" t="str">
        <f>IFERROR(__xludf.DUMMYFUNCTION("split( D37,""BYG"")")," 3.D.3.")</f>
        <v> 3.D.3.</v>
      </c>
      <c r="I37" s="111"/>
      <c r="J37" s="112"/>
      <c r="K37" s="109" t="s">
        <v>146</v>
      </c>
      <c r="L37" s="113" t="str">
        <f>IFERROR(__xludf.DUMMYFUNCTION("split(D37,""BYG"")")," 3.D.3.")</f>
        <v> 3.D.3.</v>
      </c>
      <c r="M37" s="114"/>
      <c r="N37" s="115"/>
      <c r="O37" s="109" t="s">
        <v>146</v>
      </c>
      <c r="P37" s="116" t="str">
        <f>IFERROR(__xludf.DUMMYFUNCTION("split(D37,""BYG"")")," 3.D.3.")</f>
        <v> 3.D.3.</v>
      </c>
      <c r="Q37" s="117"/>
    </row>
    <row r="38" ht="12.75" customHeight="1">
      <c r="C38" s="135">
        <f>'Saberes básicos | 1º ESO Biolog'!C36</f>
        <v>2.380952381</v>
      </c>
      <c r="D38" s="136" t="str">
        <f>'Saberes básicos | 1º ESO Biolog'!D36</f>
        <v>BYG 3.D.6.</v>
      </c>
      <c r="E38" s="137" t="str">
        <f t="shared" si="1"/>
        <v/>
      </c>
      <c r="F38" s="109" t="s">
        <v>132</v>
      </c>
      <c r="G38" s="109" t="s">
        <v>146</v>
      </c>
      <c r="H38" s="110" t="str">
        <f>IFERROR(__xludf.DUMMYFUNCTION("split( D38,""BYG"")")," 3.D.6.")</f>
        <v> 3.D.6.</v>
      </c>
      <c r="I38" s="111"/>
      <c r="J38" s="112"/>
      <c r="K38" s="109" t="s">
        <v>146</v>
      </c>
      <c r="L38" s="113" t="str">
        <f>IFERROR(__xludf.DUMMYFUNCTION("split(D38,""BYG"")")," 3.D.6.")</f>
        <v> 3.D.6.</v>
      </c>
      <c r="M38" s="114"/>
      <c r="N38" s="115"/>
      <c r="O38" s="109" t="s">
        <v>146</v>
      </c>
      <c r="P38" s="116" t="str">
        <f>IFERROR(__xludf.DUMMYFUNCTION("split(D38,""BYG"")")," 3.D.6.")</f>
        <v> 3.D.6.</v>
      </c>
      <c r="Q38" s="117"/>
    </row>
    <row r="39" ht="12.75" customHeight="1">
      <c r="B39" s="138" t="str">
        <f>'Saberes básicos | 1º ESO Biolog'!B37</f>
        <v>Tema 9</v>
      </c>
      <c r="C39" s="139">
        <f>'Saberes básicos | 1º ESO Biolog'!C37</f>
        <v>2.380952381</v>
      </c>
      <c r="D39" s="140" t="str">
        <f>'Saberes básicos | 1º ESO Biolog'!D37</f>
        <v>BYG 3.E.6.</v>
      </c>
      <c r="E39" s="141" t="str">
        <f t="shared" si="1"/>
        <v/>
      </c>
      <c r="F39" s="109" t="s">
        <v>132</v>
      </c>
      <c r="G39" s="109" t="s">
        <v>147</v>
      </c>
      <c r="H39" s="110" t="str">
        <f>IFERROR(__xludf.DUMMYFUNCTION("split( D39,""BYG"")")," 3.E.6.")</f>
        <v> 3.E.6.</v>
      </c>
      <c r="I39" s="111"/>
      <c r="J39" s="112"/>
      <c r="K39" s="109" t="s">
        <v>147</v>
      </c>
      <c r="L39" s="113" t="str">
        <f>IFERROR(__xludf.DUMMYFUNCTION("split(D39,""BYG"")")," 3.E.6.")</f>
        <v> 3.E.6.</v>
      </c>
      <c r="M39" s="114"/>
      <c r="N39" s="115"/>
      <c r="O39" s="109" t="s">
        <v>147</v>
      </c>
      <c r="P39" s="116" t="str">
        <f>IFERROR(__xludf.DUMMYFUNCTION("split(D39,""BYG"")")," 3.E.6.")</f>
        <v> 3.E.6.</v>
      </c>
      <c r="Q39" s="117"/>
    </row>
    <row r="40" ht="12.75" customHeight="1">
      <c r="C40" s="139">
        <f>'Saberes básicos | 1º ESO Biolog'!C38</f>
        <v>2.380952381</v>
      </c>
      <c r="D40" s="140" t="str">
        <f>'Saberes básicos | 1º ESO Biolog'!D38</f>
        <v>BYG 3.E.1.</v>
      </c>
      <c r="E40" s="141" t="str">
        <f t="shared" si="1"/>
        <v/>
      </c>
      <c r="F40" s="109" t="s">
        <v>132</v>
      </c>
      <c r="G40" s="109" t="s">
        <v>147</v>
      </c>
      <c r="H40" s="110" t="str">
        <f>IFERROR(__xludf.DUMMYFUNCTION("split( D40,""BYG"")")," 3.E.1.")</f>
        <v> 3.E.1.</v>
      </c>
      <c r="I40" s="111"/>
      <c r="J40" s="112"/>
      <c r="K40" s="109" t="s">
        <v>147</v>
      </c>
      <c r="L40" s="113" t="str">
        <f>IFERROR(__xludf.DUMMYFUNCTION("split(D40,""BYG"")")," 3.E.1.")</f>
        <v> 3.E.1.</v>
      </c>
      <c r="M40" s="114"/>
      <c r="N40" s="115"/>
      <c r="O40" s="109" t="s">
        <v>147</v>
      </c>
      <c r="P40" s="116" t="str">
        <f>IFERROR(__xludf.DUMMYFUNCTION("split(D40,""BYG"")")," 3.E.1.")</f>
        <v> 3.E.1.</v>
      </c>
      <c r="Q40" s="117"/>
    </row>
    <row r="41" ht="12.75" customHeight="1">
      <c r="C41" s="139">
        <f>'Saberes básicos | 1º ESO Biolog'!C39</f>
        <v>2.380952381</v>
      </c>
      <c r="D41" s="140" t="str">
        <f>'Saberes básicos | 1º ESO Biolog'!D39</f>
        <v>BYG 3.E.5.</v>
      </c>
      <c r="E41" s="141"/>
      <c r="F41" s="109" t="s">
        <v>132</v>
      </c>
      <c r="G41" s="109" t="s">
        <v>147</v>
      </c>
      <c r="H41" s="110" t="str">
        <f>IFERROR(__xludf.DUMMYFUNCTION("split( D41,""BYG"")")," 3.E.5.")</f>
        <v> 3.E.5.</v>
      </c>
      <c r="I41" s="111"/>
      <c r="J41" s="112"/>
      <c r="K41" s="109" t="s">
        <v>147</v>
      </c>
      <c r="L41" s="113" t="str">
        <f>IFERROR(__xludf.DUMMYFUNCTION("split(D41,""BYG"")")," 3.E.5.")</f>
        <v> 3.E.5.</v>
      </c>
      <c r="M41" s="114"/>
      <c r="N41" s="115"/>
      <c r="O41" s="109" t="s">
        <v>147</v>
      </c>
      <c r="P41" s="116" t="str">
        <f>IFERROR(__xludf.DUMMYFUNCTION("split(D41,""BYG"")")," 3.E.5.")</f>
        <v> 3.E.5.</v>
      </c>
      <c r="Q41" s="117"/>
    </row>
    <row r="42" ht="12.75" customHeight="1">
      <c r="C42" s="139">
        <f>'Saberes básicos | 1º ESO Biolog'!C40</f>
        <v>2.380952381</v>
      </c>
      <c r="D42" s="140" t="str">
        <f>'Saberes básicos | 1º ESO Biolog'!D40</f>
        <v>BYG 3.E.6.</v>
      </c>
      <c r="E42" s="141"/>
      <c r="F42" s="109" t="s">
        <v>132</v>
      </c>
      <c r="G42" s="109" t="s">
        <v>147</v>
      </c>
      <c r="H42" s="110" t="str">
        <f>IFERROR(__xludf.DUMMYFUNCTION("split( D42,""BYG"")")," 3.E.6.")</f>
        <v> 3.E.6.</v>
      </c>
      <c r="I42" s="111"/>
      <c r="J42" s="112"/>
      <c r="K42" s="109" t="s">
        <v>147</v>
      </c>
      <c r="L42" s="113" t="str">
        <f>IFERROR(__xludf.DUMMYFUNCTION("split(D42,""BYG"")")," 3.E.6.")</f>
        <v> 3.E.6.</v>
      </c>
      <c r="M42" s="114"/>
      <c r="N42" s="115"/>
      <c r="O42" s="109" t="s">
        <v>147</v>
      </c>
      <c r="P42" s="116" t="str">
        <f>IFERROR(__xludf.DUMMYFUNCTION("split(D42,""BYG"")")," 3.E.6.")</f>
        <v> 3.E.6.</v>
      </c>
      <c r="Q42" s="117"/>
    </row>
    <row r="43" ht="12.75" customHeight="1">
      <c r="C43" s="139">
        <f>'Saberes básicos | 1º ESO Biolog'!C41</f>
        <v>2.380952381</v>
      </c>
      <c r="D43" s="140" t="str">
        <f>'Saberes básicos | 1º ESO Biolog'!D41</f>
        <v>BYG 3.E.7.</v>
      </c>
      <c r="E43" s="141"/>
      <c r="F43" s="109" t="s">
        <v>132</v>
      </c>
      <c r="G43" s="109" t="s">
        <v>147</v>
      </c>
      <c r="H43" s="110" t="str">
        <f>IFERROR(__xludf.DUMMYFUNCTION("split( D43,""BYG"")")," 3.E.7.")</f>
        <v> 3.E.7.</v>
      </c>
      <c r="I43" s="111"/>
      <c r="J43" s="112"/>
      <c r="K43" s="109" t="s">
        <v>147</v>
      </c>
      <c r="L43" s="113" t="str">
        <f>IFERROR(__xludf.DUMMYFUNCTION("split(D43,""BYG"")")," 3.E.7.")</f>
        <v> 3.E.7.</v>
      </c>
      <c r="M43" s="114"/>
      <c r="N43" s="115"/>
      <c r="O43" s="109" t="s">
        <v>147</v>
      </c>
      <c r="P43" s="116" t="str">
        <f>IFERROR(__xludf.DUMMYFUNCTION("split(D43,""BYG"")")," 3.E.7.")</f>
        <v> 3.E.7.</v>
      </c>
      <c r="Q43" s="117"/>
    </row>
    <row r="44" ht="12.75" customHeight="1">
      <c r="C44" s="139">
        <f>'Saberes básicos | 1º ESO Biolog'!C42</f>
        <v>2.380952381</v>
      </c>
      <c r="D44" s="140" t="str">
        <f>'Saberes básicos | 1º ESO Biolog'!D42</f>
        <v>BYG 3.E.8.</v>
      </c>
      <c r="E44" s="141"/>
      <c r="F44" s="109" t="s">
        <v>132</v>
      </c>
      <c r="G44" s="109" t="s">
        <v>147</v>
      </c>
      <c r="H44" s="110" t="str">
        <f>IFERROR(__xludf.DUMMYFUNCTION("split( D44,""BYG"")")," 3.E.8.")</f>
        <v> 3.E.8.</v>
      </c>
      <c r="I44" s="111"/>
      <c r="J44" s="112"/>
      <c r="K44" s="109" t="s">
        <v>147</v>
      </c>
      <c r="L44" s="113" t="str">
        <f>IFERROR(__xludf.DUMMYFUNCTION("split(D44,""BYG"")")," 3.E.8.")</f>
        <v> 3.E.8.</v>
      </c>
      <c r="M44" s="114"/>
      <c r="N44" s="115"/>
      <c r="O44" s="109" t="s">
        <v>147</v>
      </c>
      <c r="P44" s="116" t="str">
        <f>IFERROR(__xludf.DUMMYFUNCTION("split(D44,""BYG"")")," 3.E.8.")</f>
        <v> 3.E.8.</v>
      </c>
      <c r="Q44" s="117"/>
    </row>
    <row r="45" ht="12.75" customHeight="1">
      <c r="C45" s="139">
        <f>'Saberes básicos | 1º ESO Biolog'!C43</f>
        <v>2.380952381</v>
      </c>
      <c r="D45" s="140" t="str">
        <f>'Saberes básicos | 1º ESO Biolog'!D43</f>
        <v>BYG 3.E.6.</v>
      </c>
      <c r="E45" s="141"/>
      <c r="F45" s="109" t="s">
        <v>132</v>
      </c>
      <c r="G45" s="109" t="s">
        <v>147</v>
      </c>
      <c r="H45" s="110" t="str">
        <f>IFERROR(__xludf.DUMMYFUNCTION("split( D45,""BYG"")")," 3.E.6.")</f>
        <v> 3.E.6.</v>
      </c>
      <c r="I45" s="111"/>
      <c r="J45" s="112"/>
      <c r="K45" s="109" t="s">
        <v>147</v>
      </c>
      <c r="L45" s="113" t="str">
        <f>IFERROR(__xludf.DUMMYFUNCTION("split(D45,""BYG"")")," 3.E.6.")</f>
        <v> 3.E.6.</v>
      </c>
      <c r="M45" s="114"/>
      <c r="N45" s="115"/>
      <c r="O45" s="109" t="s">
        <v>147</v>
      </c>
      <c r="P45" s="116" t="str">
        <f>IFERROR(__xludf.DUMMYFUNCTION("split(D45,""BYG"")")," 3.E.6.")</f>
        <v> 3.E.6.</v>
      </c>
      <c r="Q45" s="117"/>
    </row>
    <row r="46" ht="12.75" customHeight="1">
      <c r="B46" s="134" t="str">
        <f>'Saberes básicos | 1º ESO Biolog'!B44</f>
        <v>Tema 10</v>
      </c>
      <c r="C46" s="135">
        <f>'Saberes básicos | 1º ESO Biolog'!C44</f>
        <v>2.380952381</v>
      </c>
      <c r="D46" s="136" t="str">
        <f>'Saberes básicos | 1º ESO Biolog'!D44</f>
        <v>BYG 3.D.4.</v>
      </c>
      <c r="E46" s="137"/>
      <c r="F46" s="109" t="s">
        <v>132</v>
      </c>
      <c r="G46" s="109" t="s">
        <v>148</v>
      </c>
      <c r="H46" s="110" t="str">
        <f>IFERROR(__xludf.DUMMYFUNCTION("split( D46,""BYG"")")," 3.D.4.")</f>
        <v> 3.D.4.</v>
      </c>
      <c r="I46" s="111"/>
      <c r="J46" s="112"/>
      <c r="K46" s="109" t="s">
        <v>148</v>
      </c>
      <c r="L46" s="113" t="str">
        <f>IFERROR(__xludf.DUMMYFUNCTION("split(D46,""BYG"")")," 3.D.4.")</f>
        <v> 3.D.4.</v>
      </c>
      <c r="M46" s="114"/>
      <c r="N46" s="115"/>
      <c r="O46" s="109" t="s">
        <v>148</v>
      </c>
      <c r="P46" s="116" t="str">
        <f>IFERROR(__xludf.DUMMYFUNCTION("split(D46,""BYG"")")," 3.D.4.")</f>
        <v> 3.D.4.</v>
      </c>
      <c r="Q46" s="117"/>
    </row>
    <row r="47" ht="12.75" customHeight="1">
      <c r="C47" s="135">
        <f>'Saberes básicos | 1º ESO Biolog'!C45</f>
        <v>2.380952381</v>
      </c>
      <c r="D47" s="136" t="str">
        <f>'Saberes básicos | 1º ESO Biolog'!D45</f>
        <v>BYG 3.E.2.</v>
      </c>
      <c r="E47" s="137"/>
      <c r="F47" s="109" t="s">
        <v>132</v>
      </c>
      <c r="G47" s="109" t="s">
        <v>148</v>
      </c>
      <c r="H47" s="110" t="str">
        <f>IFERROR(__xludf.DUMMYFUNCTION("split( D47,""BYG"")")," 3.E.2.")</f>
        <v> 3.E.2.</v>
      </c>
      <c r="I47" s="111"/>
      <c r="J47" s="112"/>
      <c r="K47" s="109" t="s">
        <v>148</v>
      </c>
      <c r="L47" s="113" t="str">
        <f>IFERROR(__xludf.DUMMYFUNCTION("split(D47,""BYG"")")," 3.E.2.")</f>
        <v> 3.E.2.</v>
      </c>
      <c r="M47" s="114"/>
      <c r="N47" s="115"/>
      <c r="O47" s="109" t="s">
        <v>148</v>
      </c>
      <c r="P47" s="116" t="str">
        <f>IFERROR(__xludf.DUMMYFUNCTION("split(D47,""BYG"")")," 3.E.2.")</f>
        <v> 3.E.2.</v>
      </c>
      <c r="Q47" s="117"/>
    </row>
    <row r="48" ht="12.75" customHeight="1">
      <c r="C48" s="135">
        <f>'Saberes básicos | 1º ESO Biolog'!C46</f>
        <v>2.380952381</v>
      </c>
      <c r="D48" s="136" t="str">
        <f>'Saberes básicos | 1º ESO Biolog'!D46</f>
        <v>BYG 3.D.5.</v>
      </c>
      <c r="E48" s="137"/>
      <c r="F48" s="109" t="s">
        <v>132</v>
      </c>
      <c r="G48" s="109" t="s">
        <v>148</v>
      </c>
      <c r="H48" s="110" t="str">
        <f>IFERROR(__xludf.DUMMYFUNCTION("split( D48,""BYG"")")," 3.D.5.")</f>
        <v> 3.D.5.</v>
      </c>
      <c r="I48" s="111"/>
      <c r="J48" s="112"/>
      <c r="K48" s="109" t="s">
        <v>148</v>
      </c>
      <c r="L48" s="113" t="str">
        <f>IFERROR(__xludf.DUMMYFUNCTION("split(D48,""BYG"")")," 3.D.5.")</f>
        <v> 3.D.5.</v>
      </c>
      <c r="M48" s="114"/>
      <c r="N48" s="115"/>
      <c r="O48" s="109" t="s">
        <v>148</v>
      </c>
      <c r="P48" s="116" t="str">
        <f>IFERROR(__xludf.DUMMYFUNCTION("split(D48,""BYG"")")," 3.D.5.")</f>
        <v> 3.D.5.</v>
      </c>
      <c r="Q48" s="117"/>
    </row>
    <row r="49" ht="12.75" customHeight="1">
      <c r="C49" s="135">
        <f>'Saberes básicos | 1º ESO Biolog'!C47</f>
        <v>2.380952381</v>
      </c>
      <c r="D49" s="136" t="str">
        <f>'Saberes básicos | 1º ESO Biolog'!D47</f>
        <v>BYG 3.D.9.</v>
      </c>
      <c r="E49" s="137"/>
      <c r="F49" s="109" t="s">
        <v>132</v>
      </c>
      <c r="G49" s="109" t="s">
        <v>148</v>
      </c>
      <c r="H49" s="110" t="str">
        <f>IFERROR(__xludf.DUMMYFUNCTION("split( D49,""BYG"")")," 3.D.9.")</f>
        <v> 3.D.9.</v>
      </c>
      <c r="I49" s="111"/>
      <c r="J49" s="112"/>
      <c r="K49" s="109" t="s">
        <v>148</v>
      </c>
      <c r="L49" s="113" t="str">
        <f>IFERROR(__xludf.DUMMYFUNCTION("split(D49,""BYG"")")," 3.D.9.")</f>
        <v> 3.D.9.</v>
      </c>
      <c r="M49" s="114"/>
      <c r="N49" s="115"/>
      <c r="O49" s="109" t="s">
        <v>148</v>
      </c>
      <c r="P49" s="116" t="str">
        <f>IFERROR(__xludf.DUMMYFUNCTION("split(D49,""BYG"")")," 3.D.9.")</f>
        <v> 3.D.9.</v>
      </c>
      <c r="Q49" s="117"/>
    </row>
    <row r="50" ht="12.75" customHeight="1">
      <c r="C50" s="135">
        <f>'Saberes básicos | 1º ESO Biolog'!C48</f>
        <v>2.380952381</v>
      </c>
      <c r="D50" s="136" t="str">
        <f>'Saberes básicos | 1º ESO Biolog'!D48</f>
        <v>BYG 3.B.10.</v>
      </c>
      <c r="E50" s="137"/>
      <c r="F50" s="109" t="s">
        <v>132</v>
      </c>
      <c r="G50" s="109" t="s">
        <v>148</v>
      </c>
      <c r="H50" s="122" t="s">
        <v>149</v>
      </c>
      <c r="I50" s="111"/>
      <c r="J50" s="112"/>
      <c r="K50" s="109" t="s">
        <v>148</v>
      </c>
      <c r="L50" s="142" t="s">
        <v>149</v>
      </c>
      <c r="M50" s="114"/>
      <c r="N50" s="115"/>
      <c r="O50" s="109" t="s">
        <v>148</v>
      </c>
      <c r="P50" s="143" t="s">
        <v>149</v>
      </c>
      <c r="Q50" s="117"/>
    </row>
    <row r="51" ht="12.75" customHeight="1">
      <c r="A51" s="144"/>
      <c r="B51" s="144" t="s">
        <v>150</v>
      </c>
      <c r="C51" s="145">
        <f>SUM(C9:C50)</f>
        <v>100</v>
      </c>
      <c r="D51" s="146"/>
      <c r="E51" s="147"/>
      <c r="L51" s="148"/>
    </row>
    <row r="52" ht="12.75" customHeight="1">
      <c r="A52" s="144"/>
      <c r="B52" s="144"/>
      <c r="C52" s="149" t="s">
        <v>151</v>
      </c>
      <c r="D52" s="150">
        <f>COUNTA(D9:D50)</f>
        <v>42</v>
      </c>
      <c r="E52" s="79"/>
      <c r="L52" s="148"/>
    </row>
    <row r="53" ht="26.25" customHeight="1">
      <c r="A53" s="151"/>
      <c r="B53" s="151"/>
      <c r="C53" s="151"/>
      <c r="D53" s="152" t="s">
        <v>152</v>
      </c>
      <c r="E53" s="153" t="str">
        <f>IFERROR(SUMPRODUCT(E9:E50,C9:C50)/(SUM(C9:C50)-SUMIFS(C9:C50,E9:E50,"")),"")</f>
        <v/>
      </c>
      <c r="G53" s="154" t="s">
        <v>153</v>
      </c>
      <c r="I53" s="155" t="s">
        <v>154</v>
      </c>
    </row>
    <row r="54" ht="12.75" customHeight="1">
      <c r="G54" s="156" t="s">
        <v>155</v>
      </c>
      <c r="I54" s="157" t="s">
        <v>156</v>
      </c>
    </row>
    <row r="55" ht="12.75" customHeight="1">
      <c r="G55" s="158" t="s">
        <v>157</v>
      </c>
      <c r="I55" s="159" t="s">
        <v>158</v>
      </c>
    </row>
    <row r="56" ht="12.75" customHeight="1">
      <c r="G56" s="160" t="s">
        <v>159</v>
      </c>
      <c r="I56" s="161" t="s">
        <v>160</v>
      </c>
    </row>
    <row r="57" ht="12.75" customHeight="1">
      <c r="G57" s="158" t="s">
        <v>161</v>
      </c>
      <c r="I57" s="159" t="s">
        <v>132</v>
      </c>
    </row>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N3:P7"/>
    <mergeCell ref="Q3:Q7"/>
    <mergeCell ref="A1:E1"/>
    <mergeCell ref="F1:M1"/>
    <mergeCell ref="N1:Q1"/>
    <mergeCell ref="A2:E7"/>
    <mergeCell ref="F2:Q2"/>
    <mergeCell ref="F3:H7"/>
    <mergeCell ref="I3:I7"/>
    <mergeCell ref="B24:B28"/>
    <mergeCell ref="B29:B30"/>
    <mergeCell ref="J3:L7"/>
    <mergeCell ref="M3:M7"/>
    <mergeCell ref="A9:A28"/>
    <mergeCell ref="B9:B16"/>
    <mergeCell ref="B17:B21"/>
    <mergeCell ref="B22:B23"/>
    <mergeCell ref="A29:A35"/>
    <mergeCell ref="G54:H54"/>
    <mergeCell ref="G55:H55"/>
    <mergeCell ref="G56:H56"/>
    <mergeCell ref="G57:H57"/>
    <mergeCell ref="B31:B32"/>
    <mergeCell ref="B33:B35"/>
    <mergeCell ref="A36:A50"/>
    <mergeCell ref="B36:B38"/>
    <mergeCell ref="B39:B45"/>
    <mergeCell ref="B46:B50"/>
    <mergeCell ref="G53:H53"/>
  </mergeCells>
  <conditionalFormatting sqref="E9:E50">
    <cfRule type="cellIs" dxfId="0" priority="1" operator="greaterThanOrEqual">
      <formula>7</formula>
    </cfRule>
  </conditionalFormatting>
  <conditionalFormatting sqref="E9:E50">
    <cfRule type="cellIs" dxfId="1" priority="2" operator="between">
      <formula>7</formula>
      <formula>5</formula>
    </cfRule>
  </conditionalFormatting>
  <conditionalFormatting sqref="E9:E50">
    <cfRule type="cellIs" dxfId="2" priority="3" operator="lessThan">
      <formula>5</formula>
    </cfRule>
  </conditionalFormatting>
  <conditionalFormatting sqref="I9:I50 M9:M50 Q9:Q50">
    <cfRule type="cellIs" dxfId="0" priority="4" operator="greaterThanOrEqual">
      <formula>7</formula>
    </cfRule>
  </conditionalFormatting>
  <conditionalFormatting sqref="I9:I50">
    <cfRule type="cellIs" dxfId="3" priority="5" operator="between">
      <formula>7</formula>
      <formula>5</formula>
    </cfRule>
  </conditionalFormatting>
  <conditionalFormatting sqref="I9:I50">
    <cfRule type="cellIs" dxfId="2" priority="6" operator="lessThan">
      <formula>5</formula>
    </cfRule>
  </conditionalFormatting>
  <conditionalFormatting sqref="E53">
    <cfRule type="cellIs" dxfId="4" priority="7" operator="greaterThan">
      <formula>7</formula>
    </cfRule>
  </conditionalFormatting>
  <conditionalFormatting sqref="E53">
    <cfRule type="cellIs" dxfId="5" priority="8" operator="between">
      <formula>7</formula>
      <formula>5</formula>
    </cfRule>
  </conditionalFormatting>
  <conditionalFormatting sqref="E53">
    <cfRule type="cellIs" dxfId="6" priority="9" operator="lessThan">
      <formula>5</formula>
    </cfRule>
  </conditionalFormatting>
  <dataValidations>
    <dataValidation type="decimal" allowBlank="1" showDropDown="1" showInputMessage="1" showErrorMessage="1" prompt="Introduce un número entre 0 y 10" sqref="I9:I50 M9:M50 Q9:Q50">
      <formula1>0.0</formula1>
      <formula2>10.0</formula2>
    </dataValidation>
    <dataValidation type="list" allowBlank="1" showInputMessage="1" prompt="Haz clic e introduce un valor de la lista de elementos" sqref="G9:G50 K9:K50 O9:O50">
      <formula1>"T0,T1,T2,T3,T4,T5,T6,T7,T8,T9,T10,T11,T12,T13,T14,T15"</formula1>
    </dataValidation>
    <dataValidation type="list" allowBlank="1" sqref="F9:F50 J9:J50 N9:N50">
      <formula1>"Ex,Eo,Tr,Od"</formula1>
    </dataValidation>
  </dataValidations>
  <printOptions/>
  <pageMargins bottom="1.0" footer="0.0" header="0.0" left="1.0" right="1.0" top="1.0"/>
  <pageSetup paperSize="9" orientation="portrait"/>
  <headerFooter>
    <oddHeader>&amp;C&amp;A</oddHeader>
    <oddFooter>&amp;CPage &amp;P</oddFooter>
  </headerFooter>
  <drawing r:id="rId1"/>
  <tableParts count="3">
    <tablePart r:id="rId5"/>
    <tablePart r:id="rId6"/>
    <tablePart r:id="rId7"/>
  </tableParts>
</worksheet>
</file>